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4-2026" sheetId="1" r:id="rId1"/>
  </sheets>
  <definedNames>
    <definedName name="_xlnm.Print_Area" localSheetId="0">'МБТ 2024-2026'!$C$1:$AO$102</definedName>
  </definedNames>
  <calcPr calcId="145621"/>
</workbook>
</file>

<file path=xl/calcChain.xml><?xml version="1.0" encoding="utf-8"?>
<calcChain xmlns="http://schemas.openxmlformats.org/spreadsheetml/2006/main">
  <c r="AM67" i="1" l="1"/>
  <c r="AM76" i="1" l="1"/>
  <c r="AM93" i="1" l="1"/>
  <c r="AM38" i="1" l="1"/>
  <c r="AM78" i="1" l="1"/>
  <c r="AO74" i="1"/>
  <c r="AM66" i="1"/>
  <c r="AM50" i="1"/>
  <c r="AM49" i="1"/>
  <c r="AM48" i="1"/>
  <c r="AM45" i="1"/>
  <c r="AM43" i="1"/>
  <c r="AM42" i="1"/>
  <c r="AM7" i="1"/>
  <c r="AM46" i="1" l="1"/>
  <c r="AM101" i="1" l="1"/>
  <c r="AN96" i="1" l="1"/>
  <c r="AO96" i="1"/>
  <c r="AO88" i="1" l="1"/>
  <c r="AM31" i="1" l="1"/>
  <c r="AN89" i="1" l="1"/>
  <c r="AM86" i="1" l="1"/>
  <c r="AN92" i="1" l="1"/>
  <c r="AM92" i="1"/>
  <c r="AM98" i="1"/>
  <c r="AM96" i="1" s="1"/>
  <c r="AN76" i="1" l="1"/>
  <c r="AM53" i="1" l="1"/>
  <c r="AO51" i="1" l="1"/>
  <c r="AN51" i="1"/>
  <c r="AM51" i="1"/>
  <c r="AO90" i="1" l="1"/>
  <c r="AO56" i="1" s="1"/>
  <c r="AN90" i="1"/>
  <c r="AN56" i="1" s="1"/>
  <c r="AM11" i="1" l="1"/>
  <c r="AM28" i="1" l="1"/>
  <c r="AN38" i="1"/>
  <c r="AO38" i="1"/>
  <c r="AM24" i="1"/>
  <c r="AM21" i="1"/>
  <c r="AM20" i="1"/>
  <c r="AM19" i="1"/>
  <c r="AM8" i="1" l="1"/>
  <c r="AN8" i="1"/>
  <c r="AO8" i="1"/>
  <c r="AM89" i="1" l="1"/>
  <c r="AM74" i="1" l="1"/>
  <c r="AM65" i="1"/>
  <c r="AM59" i="1" l="1"/>
  <c r="AM55" i="1" l="1"/>
  <c r="AM54" i="1"/>
  <c r="AM52" i="1"/>
  <c r="AM44" i="1"/>
  <c r="AM30" i="1" l="1"/>
  <c r="AM29" i="1"/>
  <c r="AM26" i="1" l="1"/>
  <c r="AM62" i="1"/>
  <c r="AM80" i="1" l="1"/>
  <c r="AM56" i="1" s="1"/>
  <c r="AO26" i="1" l="1"/>
  <c r="AM22" i="1"/>
  <c r="AN26" i="1" l="1"/>
  <c r="AO16" i="1"/>
  <c r="AO46" i="1" l="1"/>
  <c r="AO22" i="1"/>
  <c r="AO14" i="1" s="1"/>
  <c r="AO12" i="1" s="1"/>
  <c r="AO5" i="1" s="1"/>
  <c r="AO102" i="1" l="1"/>
  <c r="AM16" i="1"/>
  <c r="AM14" i="1" s="1"/>
  <c r="AN22" i="1"/>
  <c r="AM12" i="1" l="1"/>
  <c r="AM5" i="1" s="1"/>
  <c r="AN16" i="1"/>
  <c r="AN14" i="1" s="1"/>
  <c r="AN12" i="1" s="1"/>
  <c r="AM32" i="1"/>
  <c r="AN32" i="1"/>
  <c r="AN46" i="1"/>
  <c r="AG56" i="1"/>
  <c r="AH56" i="1"/>
  <c r="AI56" i="1"/>
  <c r="AJ56" i="1"/>
  <c r="AK56" i="1"/>
  <c r="AL56" i="1"/>
  <c r="AF7" i="1"/>
  <c r="AF43" i="1"/>
  <c r="AF57" i="1"/>
  <c r="AF56" i="1" s="1"/>
  <c r="AF50" i="1"/>
  <c r="AF49" i="1"/>
  <c r="AF48" i="1"/>
  <c r="AF45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6" i="1"/>
  <c r="AH46" i="1"/>
  <c r="AI46" i="1"/>
  <c r="AJ46" i="1"/>
  <c r="AK46" i="1"/>
  <c r="AL46" i="1"/>
  <c r="AF14" i="1"/>
  <c r="AF12" i="1" s="1"/>
  <c r="AN5" i="1" l="1"/>
  <c r="AN102" i="1" s="1"/>
  <c r="AM102" i="1"/>
  <c r="AF46" i="1"/>
  <c r="AF5" i="1" s="1"/>
  <c r="AF102" i="1" s="1"/>
  <c r="AL5" i="1"/>
  <c r="AL102" i="1" s="1"/>
  <c r="AJ5" i="1"/>
  <c r="AJ102" i="1" s="1"/>
  <c r="AH5" i="1"/>
  <c r="AH102" i="1" s="1"/>
  <c r="AK5" i="1"/>
  <c r="AK102" i="1" s="1"/>
  <c r="AI5" i="1"/>
  <c r="AI102" i="1" s="1"/>
  <c r="AG5" i="1"/>
  <c r="AG102" i="1" s="1"/>
</calcChain>
</file>

<file path=xl/sharedStrings.xml><?xml version="1.0" encoding="utf-8"?>
<sst xmlns="http://schemas.openxmlformats.org/spreadsheetml/2006/main" count="107" uniqueCount="95">
  <si>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</si>
  <si>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</si>
  <si>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</si>
  <si>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</si>
  <si>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</si>
  <si>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</si>
  <si>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</si>
  <si>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</si>
  <si>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</si>
  <si>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</si>
  <si>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</si>
  <si>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</si>
  <si>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</si>
  <si>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Сумма
(тыс.руб.)</t>
  </si>
  <si>
    <t>2024 год</t>
  </si>
  <si>
    <t xml:space="preserve"> -дошкольное образование</t>
  </si>
  <si>
    <t xml:space="preserve"> -начальное, основное, среднее общее</t>
  </si>
  <si>
    <t>-расходы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</si>
  <si>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Субсидия на реализацию мероприятий по обеспечению жильем молодых семей </t>
  </si>
  <si>
    <t>2025 год</t>
  </si>
  <si>
    <t>Субсидия на укрепление материально-технической базы общеобразовательных организаций, команды которых заняли 1-5 места на соревнованиях «Веселые старты»</t>
  </si>
  <si>
    <t>Субсидия на устройство систем наружного освещения в рамках реализации проекта «Светлый город»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</si>
  <si>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</si>
  <si>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</si>
  <si>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№ 5-ФЗ 
«О ветеранах» и от 24 ноября 1995 года № 181-ФЗ «О социальной защите инвалидов в Российской Федерации»</t>
  </si>
  <si>
    <t>в том числе: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</si>
  <si>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
«О социальной защите инвалидов в Российской Федерации»</t>
  </si>
  <si>
    <t xml:space="preserve">Субсидия на оснащение отремонтированных зданий общеобразовательных организаций средствами обучения и воспитания </t>
  </si>
  <si>
    <t xml:space="preserve">Субсидия  на разработку проектно-сметной документации на проведение капитального ремонта зданий муниципальных общеобразовательных организаций </t>
  </si>
  <si>
    <t xml:space="preserve">Субсидия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</si>
  <si>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Субсидия на благоустройство территорий муниципальных общеобразовательных организаций, в зданиях которых выполнен капитальный ремонт</t>
  </si>
  <si>
    <t xml:space="preserve">Субсидия на проведение капитального ремонта объектов физической культуры и спорта </t>
  </si>
  <si>
    <t xml:space="preserve">Субсидия  на софинансирование работ по капитальному ремонту и ремонту автомобильных дорог общего пользования местного значения </t>
  </si>
  <si>
    <t xml:space="preserve">Субсидия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</t>
  </si>
  <si>
    <t xml:space="preserve">Субсидия на обеспечение образовательных организаций материально-технической базой для внедрения цифровой образовательной среды </t>
  </si>
  <si>
    <t>Субсидия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</si>
  <si>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Субсидия  на ремонт подъездов в многоквартирных домах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</si>
  <si>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</si>
  <si>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Субсидия на обустройство и установку детских, игровых площадок на территории муниципальных образований </t>
  </si>
  <si>
    <t>Субсидия  на ремонт дворовых территорий</t>
  </si>
  <si>
    <t xml:space="preserve">Субсидия на создание и ремонт пешеходных коммуникаций </t>
  </si>
  <si>
    <t xml:space="preserve">Субсидия на ямочный ремонт асфальтового покрытия дворовых территорий </t>
  </si>
  <si>
    <t>Субсидия на сокращение доли загрязненных сточных вод</t>
  </si>
  <si>
    <t xml:space="preserve"> -приобретение учебников и учебных пособий, средств обучения, игр, игрушек</t>
  </si>
  <si>
    <t xml:space="preserve">                         -начальное, основное, среднее общее</t>
  </si>
  <si>
    <t xml:space="preserve">                         -дошкольное образование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</si>
  <si>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</si>
  <si>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2026 год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</si>
  <si>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</si>
  <si>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 В 2024 ГОДУ И  ПЛАНОВОМ ПЕРИОДЕ 2025 И 2026 ГОДОВ</t>
  </si>
  <si>
    <t xml:space="preserve"> Межбюджетные трансферты, предоставляемые из бюджета Московской области бюджету городского округа Лыткарино в 2024 году и  плановом периоде 2025 и 2026 годов - всего: </t>
  </si>
  <si>
    <t xml:space="preserve">I. Субвенции, предоставляемые из бюджета Московской области бюджету городского округа Лыткарино  в 2024 году и  плановом периоде 2025 и 2026 годов - всего:  </t>
  </si>
  <si>
    <t>II. Субсидии, предоставляемые из бюджета Московской области бюджету городского округа Лыткарино в 2024 году и  плановом периоде 2025 и 2026 годов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</si>
  <si>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</si>
  <si>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</si>
  <si>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</si>
  <si>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</si>
  <si>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                    -ежемесячное денежное вознаграждение за классное руководство педагогическим работникам муниципальных общеобразова-тельных организаций</t>
  </si>
  <si>
    <t xml:space="preserve"> - расходы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</si>
  <si>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</si>
  <si>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</si>
  <si>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</si>
  <si>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</si>
  <si>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предоставление жилищного сертификата и единовременной социальной выплаты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</si>
  <si>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</si>
  <si>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</si>
  <si>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</si>
  <si>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</si>
  <si>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</si>
  <si>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</si>
  <si>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</si>
  <si>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</si>
  <si>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</si>
  <si>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</si>
  <si>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на мероприятия по организации отдыха детей в каникулярное время</t>
  </si>
  <si>
    <t>Субсидия на строительство и реконструкцию объектов теплоснабжения муниципальной собственности</t>
  </si>
  <si>
    <t>Субсидия на благоустройство лесопарковых зон</t>
  </si>
  <si>
    <t>Субсидия на создание модельных центральных городских библиотек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</si>
  <si>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</si>
  <si>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</si>
  <si>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</si>
  <si>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III. Иные межбюджетные трансферты, предоставляемые из бюджета Московской области бюджету городского округа Лыткарино на 2024 год и на плановый период 2025 и 2026 годов</t>
  </si>
  <si>
    <t>Иные межбюджетные трансферты на финансовое обеспечение стимулирующих аыплат работникам культурно-досуговых учреждений 
в Московской области с высоким уровнем достижений работы в сфере культуры</t>
  </si>
  <si>
    <t>Иные межбюджетные трансферты  на реализацию первоочередных мероприятий по капитальному ремонту сетей теплоснабжения</t>
  </si>
  <si>
    <t>Субсидия на реализацию мероприятий по капитальному ремонту объектов теплоснабжения</t>
  </si>
  <si>
    <t>Субсидия на реализацияю мероприятий по капитальному ремонту сетей теплоснабжения на территории муниципальных образований</t>
  </si>
  <si>
    <t>Субсидия на устройство и модернизацию контейнерных площадок</t>
  </si>
  <si>
    <t>Субсидия на реализацияю мероприятий по строительству и реконструкции объектов теплоснабжения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</si>
  <si>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</si>
  <si>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Субсидия на капитальный ремонт сетей теплоснабжения на территории муниципальных образований Московской области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</si>
  <si>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</si>
  <si>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 </t>
  </si>
  <si>
    <t xml:space="preserve"> - дошкольное образование</t>
  </si>
  <si>
    <t>Субсидия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</si>
  <si>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Приложение 11
к бюджету городского округа Лыткарино на 2024 год
и на плановый период  2025  и 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</si>
</sst>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#,##0.000"/>
  </numFmts>
  <fonts count="6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b/>
      <sz val="18"/>
      <name val="Arial Cyr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6"/>
      <color rgb="FF0070C0"/>
      <name val="Arial Cyr"/>
      <charset val="204"/>
    </font>
    <font>
      <sz val="14"/>
      <color rgb="FFFFFF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6"/>
      <color rgb="FFFFFF00"/>
      <name val="Arial Cyr"/>
      <charset val="204"/>
    </font>
    <font>
      <b/>
      <sz val="10"/>
      <color rgb="FFFFFF00"/>
      <name val="Arial Cyr"/>
      <charset val="204"/>
    </font>
    <font>
      <sz val="16"/>
      <color theme="0"/>
      <name val="Arial Cyr"/>
      <charset val="204"/>
    </font>
    <font>
      <b/>
      <sz val="16"/>
      <color theme="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C00000"/>
      <name val="Arial Cyr"/>
      <charset val="204"/>
    </font>
    <font>
      <b/>
      <sz val="15"/>
      <color rgb="FFFFFF00"/>
      <name val="Arial Cyr"/>
      <charset val="204"/>
    </font>
    <font>
      <b/>
      <sz val="16"/>
      <color rgb="FFFF0000"/>
      <name val="Arial Cyr"/>
      <charset val="204"/>
    </font>
    <font>
      <b/>
      <i/>
      <sz val="15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2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4" fontId="23" fillId="0" borderId="7" xfId="0" applyNumberFormat="1" applyFont="1" applyFill="1" applyBorder="1" applyAlignment="1">
      <alignment horizontal="center" vertical="center"/>
    </xf>
    <xf numFmtId="0" fontId="17" fillId="0" borderId="25" xfId="0" applyFont="1" applyFill="1" applyBorder="1"/>
    <xf numFmtId="0" fontId="18" fillId="0" borderId="0" xfId="0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center"/>
    </xf>
    <xf numFmtId="0" fontId="17" fillId="0" borderId="29" xfId="0" applyFont="1" applyBorder="1"/>
    <xf numFmtId="0" fontId="17" fillId="3" borderId="10" xfId="0" applyFont="1" applyFill="1" applyBorder="1"/>
    <xf numFmtId="0" fontId="18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4" fontId="17" fillId="0" borderId="26" xfId="0" applyNumberFormat="1" applyFont="1" applyFill="1" applyBorder="1"/>
    <xf numFmtId="0" fontId="18" fillId="0" borderId="13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2" fillId="0" borderId="19" xfId="0" applyNumberFormat="1" applyFont="1" applyFill="1" applyBorder="1" applyAlignment="1">
      <alignment horizontal="center" vertical="center"/>
    </xf>
    <xf numFmtId="0" fontId="17" fillId="0" borderId="3" xfId="0" applyFont="1" applyFill="1" applyBorder="1"/>
    <xf numFmtId="4" fontId="15" fillId="0" borderId="37" xfId="0" applyNumberFormat="1" applyFont="1" applyFill="1" applyBorder="1" applyAlignment="1">
      <alignment horizontal="center" vertical="center"/>
    </xf>
    <xf numFmtId="0" fontId="17" fillId="0" borderId="40" xfId="0" applyFont="1" applyFill="1" applyBorder="1"/>
    <xf numFmtId="0" fontId="17" fillId="0" borderId="36" xfId="0" applyFont="1" applyFill="1" applyBorder="1"/>
    <xf numFmtId="0" fontId="17" fillId="0" borderId="39" xfId="0" applyFont="1" applyFill="1" applyBorder="1"/>
    <xf numFmtId="0" fontId="17" fillId="0" borderId="0" xfId="0" applyFont="1" applyFill="1" applyBorder="1"/>
    <xf numFmtId="0" fontId="17" fillId="0" borderId="20" xfId="0" applyFont="1" applyFill="1" applyBorder="1"/>
    <xf numFmtId="0" fontId="17" fillId="0" borderId="30" xfId="0" applyFont="1" applyFill="1" applyBorder="1"/>
    <xf numFmtId="0" fontId="17" fillId="0" borderId="41" xfId="0" applyFont="1" applyFill="1" applyBorder="1"/>
    <xf numFmtId="0" fontId="17" fillId="0" borderId="35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4" fontId="17" fillId="3" borderId="11" xfId="0" applyNumberFormat="1" applyFont="1" applyFill="1" applyBorder="1"/>
    <xf numFmtId="4" fontId="22" fillId="3" borderId="2" xfId="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33" fillId="4" borderId="0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wrapText="1"/>
    </xf>
    <xf numFmtId="4" fontId="35" fillId="0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Border="1" applyAlignment="1">
      <alignment horizontal="center" vertical="center"/>
    </xf>
    <xf numFmtId="0" fontId="18" fillId="0" borderId="47" xfId="0" applyFont="1" applyFill="1" applyBorder="1" applyAlignment="1">
      <alignment horizontal="center"/>
    </xf>
    <xf numFmtId="4" fontId="22" fillId="0" borderId="47" xfId="0" applyNumberFormat="1" applyFont="1" applyFill="1" applyBorder="1" applyAlignment="1">
      <alignment horizontal="center" vertical="center"/>
    </xf>
    <xf numFmtId="0" fontId="17" fillId="0" borderId="47" xfId="0" applyFont="1" applyFill="1" applyBorder="1"/>
    <xf numFmtId="0" fontId="18" fillId="0" borderId="22" xfId="0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/>
    <xf numFmtId="0" fontId="18" fillId="0" borderId="2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2" xfId="0" applyFont="1" applyFill="1" applyBorder="1"/>
    <xf numFmtId="0" fontId="4" fillId="0" borderId="13" xfId="0" applyFont="1" applyFill="1" applyBorder="1"/>
    <xf numFmtId="0" fontId="22" fillId="0" borderId="13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3" xfId="0" applyFont="1" applyFill="1" applyBorder="1"/>
    <xf numFmtId="4" fontId="22" fillId="3" borderId="13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22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/>
    <xf numFmtId="164" fontId="0" fillId="3" borderId="13" xfId="0" applyNumberFormat="1" applyFont="1" applyFill="1" applyBorder="1"/>
    <xf numFmtId="0" fontId="4" fillId="0" borderId="0" xfId="0" applyFont="1" applyBorder="1"/>
    <xf numFmtId="4" fontId="36" fillId="3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6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0" fillId="0" borderId="13" xfId="0" applyFont="1" applyFill="1" applyBorder="1"/>
    <xf numFmtId="164" fontId="0" fillId="0" borderId="13" xfId="0" applyNumberFormat="1" applyFont="1" applyFill="1" applyBorder="1"/>
    <xf numFmtId="0" fontId="18" fillId="0" borderId="52" xfId="0" applyFont="1" applyFill="1" applyBorder="1" applyAlignment="1">
      <alignment horizontal="center"/>
    </xf>
    <xf numFmtId="4" fontId="22" fillId="0" borderId="52" xfId="0" applyNumberFormat="1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4" fontId="17" fillId="0" borderId="47" xfId="0" applyNumberFormat="1" applyFont="1" applyFill="1" applyBorder="1"/>
    <xf numFmtId="0" fontId="18" fillId="0" borderId="4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0" fillId="3" borderId="6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17" fillId="0" borderId="53" xfId="0" applyNumberFormat="1" applyFont="1" applyFill="1" applyBorder="1"/>
    <xf numFmtId="4" fontId="17" fillId="0" borderId="49" xfId="0" applyNumberFormat="1" applyFont="1" applyFill="1" applyBorder="1"/>
    <xf numFmtId="4" fontId="17" fillId="0" borderId="35" xfId="0" applyNumberFormat="1" applyFont="1" applyFill="1" applyBorder="1"/>
    <xf numFmtId="0" fontId="16" fillId="7" borderId="0" xfId="0" applyFont="1" applyFill="1" applyBorder="1" applyAlignment="1">
      <alignment horizontal="center"/>
    </xf>
    <xf numFmtId="4" fontId="31" fillId="7" borderId="4" xfId="0" applyNumberFormat="1" applyFont="1" applyFill="1" applyBorder="1" applyAlignment="1">
      <alignment horizontal="center" vertical="center"/>
    </xf>
    <xf numFmtId="4" fontId="31" fillId="7" borderId="28" xfId="0" applyNumberFormat="1" applyFont="1" applyFill="1" applyBorder="1" applyAlignment="1">
      <alignment horizontal="center" vertical="center"/>
    </xf>
    <xf numFmtId="4" fontId="31" fillId="7" borderId="6" xfId="0" applyNumberFormat="1" applyFont="1" applyFill="1" applyBorder="1" applyAlignment="1">
      <alignment horizontal="center" vertical="center"/>
    </xf>
    <xf numFmtId="4" fontId="31" fillId="7" borderId="12" xfId="0" applyNumberFormat="1" applyFont="1" applyFill="1" applyBorder="1" applyAlignment="1">
      <alignment horizontal="center" vertical="center"/>
    </xf>
    <xf numFmtId="0" fontId="0" fillId="7" borderId="13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9" xfId="0" applyNumberFormat="1" applyFont="1" applyFill="1" applyBorder="1" applyAlignment="1">
      <alignment horizontal="center" vertical="center"/>
    </xf>
    <xf numFmtId="165" fontId="26" fillId="7" borderId="12" xfId="0" applyNumberFormat="1" applyFont="1" applyFill="1" applyBorder="1" applyAlignment="1">
      <alignment horizontal="center" vertical="center"/>
    </xf>
    <xf numFmtId="4" fontId="26" fillId="7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54" xfId="0" applyFont="1" applyFill="1" applyBorder="1"/>
    <xf numFmtId="4" fontId="23" fillId="0" borderId="22" xfId="0" applyNumberFormat="1" applyFont="1" applyFill="1" applyBorder="1" applyAlignment="1">
      <alignment horizontal="center" vertical="center"/>
    </xf>
    <xf numFmtId="0" fontId="17" fillId="0" borderId="53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1" fillId="7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3" fillId="5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 wrapText="1"/>
    </xf>
    <xf numFmtId="4" fontId="28" fillId="6" borderId="0" xfId="0" applyNumberFormat="1" applyFont="1" applyFill="1" applyBorder="1" applyAlignment="1">
      <alignment horizontal="center" vertical="center"/>
    </xf>
    <xf numFmtId="4" fontId="33" fillId="6" borderId="0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vertical="center"/>
    </xf>
    <xf numFmtId="0" fontId="23" fillId="0" borderId="57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4" fontId="34" fillId="0" borderId="0" xfId="0" applyNumberFormat="1" applyFont="1" applyBorder="1" applyAlignment="1">
      <alignment horizontal="center" vertical="center"/>
    </xf>
    <xf numFmtId="0" fontId="0" fillId="8" borderId="0" xfId="0" applyFont="1" applyFill="1" applyBorder="1"/>
    <xf numFmtId="164" fontId="0" fillId="8" borderId="0" xfId="0" applyNumberFormat="1" applyFont="1" applyFill="1" applyBorder="1"/>
    <xf numFmtId="4" fontId="42" fillId="0" borderId="0" xfId="0" applyNumberFormat="1" applyFont="1" applyFill="1" applyBorder="1" applyAlignment="1">
      <alignment horizontal="center" vertical="center"/>
    </xf>
    <xf numFmtId="166" fontId="42" fillId="0" borderId="0" xfId="0" applyNumberFormat="1" applyFont="1" applyFill="1" applyBorder="1" applyAlignment="1">
      <alignment horizontal="left" vertical="center"/>
    </xf>
    <xf numFmtId="0" fontId="33" fillId="0" borderId="0" xfId="0" applyFont="1" applyBorder="1"/>
    <xf numFmtId="0" fontId="33" fillId="4" borderId="0" xfId="0" applyFont="1" applyFill="1" applyBorder="1"/>
    <xf numFmtId="0" fontId="33" fillId="5" borderId="0" xfId="0" applyFont="1" applyFill="1" applyBorder="1"/>
    <xf numFmtId="0" fontId="34" fillId="0" borderId="0" xfId="0" applyFont="1" applyBorder="1" applyAlignment="1">
      <alignment wrapText="1"/>
    </xf>
    <xf numFmtId="0" fontId="33" fillId="6" borderId="0" xfId="0" applyFont="1" applyFill="1" applyBorder="1"/>
    <xf numFmtId="0" fontId="33" fillId="0" borderId="0" xfId="0" applyFont="1" applyBorder="1" applyAlignment="1">
      <alignment wrapText="1"/>
    </xf>
    <xf numFmtId="0" fontId="33" fillId="0" borderId="0" xfId="0" applyFont="1"/>
    <xf numFmtId="4" fontId="45" fillId="0" borderId="0" xfId="0" applyNumberFormat="1" applyFont="1" applyFill="1" applyBorder="1" applyAlignment="1">
      <alignment horizontal="center" vertical="center"/>
    </xf>
    <xf numFmtId="4" fontId="26" fillId="8" borderId="0" xfId="0" applyNumberFormat="1" applyFont="1" applyFill="1" applyBorder="1" applyAlignment="1">
      <alignment horizontal="left" vertical="center"/>
    </xf>
    <xf numFmtId="0" fontId="15" fillId="0" borderId="0" xfId="0" applyFont="1" applyBorder="1"/>
    <xf numFmtId="0" fontId="17" fillId="4" borderId="0" xfId="0" applyFont="1" applyFill="1" applyBorder="1"/>
    <xf numFmtId="4" fontId="33" fillId="0" borderId="0" xfId="0" applyNumberFormat="1" applyFont="1" applyBorder="1"/>
    <xf numFmtId="0" fontId="0" fillId="0" borderId="0" xfId="0" applyBorder="1" applyAlignment="1">
      <alignment horizontal="left"/>
    </xf>
    <xf numFmtId="4" fontId="46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44" fillId="0" borderId="0" xfId="0" applyFont="1" applyBorder="1" applyAlignment="1">
      <alignment vertical="center"/>
    </xf>
    <xf numFmtId="0" fontId="0" fillId="6" borderId="0" xfId="0" applyFill="1" applyBorder="1"/>
    <xf numFmtId="0" fontId="17" fillId="3" borderId="6" xfId="0" applyFont="1" applyFill="1" applyBorder="1"/>
    <xf numFmtId="4" fontId="22" fillId="4" borderId="47" xfId="0" applyNumberFormat="1" applyFont="1" applyFill="1" applyBorder="1" applyAlignment="1">
      <alignment horizontal="center" vertical="center"/>
    </xf>
    <xf numFmtId="0" fontId="17" fillId="4" borderId="47" xfId="0" applyFont="1" applyFill="1" applyBorder="1"/>
    <xf numFmtId="0" fontId="17" fillId="4" borderId="49" xfId="0" applyFont="1" applyFill="1" applyBorder="1"/>
    <xf numFmtId="0" fontId="41" fillId="0" borderId="2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3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4" fontId="17" fillId="0" borderId="52" xfId="0" applyNumberFormat="1" applyFont="1" applyFill="1" applyBorder="1"/>
    <xf numFmtId="0" fontId="18" fillId="0" borderId="52" xfId="0" applyFont="1" applyFill="1" applyBorder="1" applyAlignment="1">
      <alignment horizontal="center" vertical="center"/>
    </xf>
    <xf numFmtId="4" fontId="17" fillId="0" borderId="50" xfId="0" applyNumberFormat="1" applyFont="1" applyFill="1" applyBorder="1"/>
    <xf numFmtId="4" fontId="17" fillId="0" borderId="33" xfId="0" applyNumberFormat="1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48" fillId="4" borderId="0" xfId="0" applyFont="1" applyFill="1"/>
    <xf numFmtId="0" fontId="49" fillId="4" borderId="0" xfId="0" applyFont="1" applyFill="1" applyAlignment="1">
      <alignment horizontal="center" wrapText="1"/>
    </xf>
    <xf numFmtId="4" fontId="50" fillId="4" borderId="0" xfId="0" applyNumberFormat="1" applyFont="1" applyFill="1" applyBorder="1" applyAlignment="1">
      <alignment horizontal="center" vertical="center"/>
    </xf>
    <xf numFmtId="0" fontId="50" fillId="4" borderId="0" xfId="0" applyFont="1" applyFill="1" applyBorder="1"/>
    <xf numFmtId="0" fontId="48" fillId="4" borderId="0" xfId="0" applyFont="1" applyFill="1" applyBorder="1"/>
    <xf numFmtId="4" fontId="15" fillId="0" borderId="25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/>
    </xf>
    <xf numFmtId="4" fontId="23" fillId="0" borderId="25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center"/>
    </xf>
    <xf numFmtId="4" fontId="17" fillId="0" borderId="25" xfId="0" applyNumberFormat="1" applyFont="1" applyFill="1" applyBorder="1"/>
    <xf numFmtId="0" fontId="17" fillId="0" borderId="25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53" fillId="0" borderId="32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left" vertical="center" wrapText="1"/>
    </xf>
    <xf numFmtId="0" fontId="53" fillId="0" borderId="31" xfId="0" applyFont="1" applyFill="1" applyBorder="1" applyAlignment="1">
      <alignment horizontal="left" vertical="center" wrapText="1"/>
    </xf>
    <xf numFmtId="0" fontId="53" fillId="0" borderId="14" xfId="0" applyFont="1" applyFill="1" applyBorder="1" applyAlignment="1">
      <alignment horizontal="left" vertical="center" wrapText="1"/>
    </xf>
    <xf numFmtId="0" fontId="41" fillId="0" borderId="20" xfId="0" applyFont="1" applyFill="1" applyBorder="1" applyAlignment="1">
      <alignment horizontal="center"/>
    </xf>
    <xf numFmtId="0" fontId="54" fillId="0" borderId="25" xfId="0" applyFont="1" applyFill="1" applyBorder="1"/>
    <xf numFmtId="4" fontId="54" fillId="0" borderId="25" xfId="0" applyNumberFormat="1" applyFont="1" applyFill="1" applyBorder="1"/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/>
    <xf numFmtId="0" fontId="53" fillId="0" borderId="30" xfId="0" applyFont="1" applyFill="1" applyBorder="1" applyAlignment="1">
      <alignment horizontal="left" vertical="center" wrapText="1"/>
    </xf>
    <xf numFmtId="0" fontId="53" fillId="0" borderId="18" xfId="0" applyFont="1" applyFill="1" applyBorder="1" applyAlignment="1">
      <alignment horizontal="left" vertical="center" wrapText="1"/>
    </xf>
    <xf numFmtId="0" fontId="18" fillId="0" borderId="2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17" fillId="0" borderId="43" xfId="0" applyFont="1" applyFill="1" applyBorder="1"/>
    <xf numFmtId="4" fontId="17" fillId="0" borderId="33" xfId="0" applyNumberFormat="1" applyFont="1" applyFill="1" applyBorder="1"/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/>
    <xf numFmtId="0" fontId="22" fillId="0" borderId="15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" fontId="23" fillId="0" borderId="14" xfId="0" applyNumberFormat="1" applyFont="1" applyFill="1" applyBorder="1" applyAlignment="1">
      <alignment horizontal="center" vertical="center"/>
    </xf>
    <xf numFmtId="0" fontId="17" fillId="0" borderId="21" xfId="0" applyFont="1" applyFill="1" applyBorder="1"/>
    <xf numFmtId="0" fontId="17" fillId="0" borderId="29" xfId="0" applyFont="1" applyFill="1" applyBorder="1"/>
    <xf numFmtId="4" fontId="17" fillId="0" borderId="29" xfId="0" applyNumberFormat="1" applyFont="1" applyFill="1" applyBorder="1"/>
    <xf numFmtId="0" fontId="17" fillId="0" borderId="29" xfId="0" applyFont="1" applyFill="1" applyBorder="1" applyAlignment="1">
      <alignment horizontal="center" vertical="center"/>
    </xf>
    <xf numFmtId="0" fontId="17" fillId="0" borderId="31" xfId="0" applyFont="1" applyFill="1" applyBorder="1"/>
    <xf numFmtId="0" fontId="18" fillId="0" borderId="21" xfId="0" applyFont="1" applyFill="1" applyBorder="1" applyAlignment="1">
      <alignment horizontal="center"/>
    </xf>
    <xf numFmtId="4" fontId="23" fillId="0" borderId="29" xfId="0" applyNumberFormat="1" applyFont="1" applyFill="1" applyBorder="1" applyAlignment="1">
      <alignment horizontal="center" vertical="center"/>
    </xf>
    <xf numFmtId="4" fontId="17" fillId="0" borderId="29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17" fillId="0" borderId="14" xfId="0" applyFont="1" applyFill="1" applyBorder="1"/>
    <xf numFmtId="4" fontId="31" fillId="3" borderId="2" xfId="0" applyNumberFormat="1" applyFont="1" applyFill="1" applyBorder="1" applyAlignment="1">
      <alignment horizontal="center" vertical="center"/>
    </xf>
    <xf numFmtId="4" fontId="31" fillId="3" borderId="6" xfId="0" applyNumberFormat="1" applyFont="1" applyFill="1" applyBorder="1" applyAlignment="1">
      <alignment horizontal="center" vertical="center"/>
    </xf>
    <xf numFmtId="0" fontId="41" fillId="0" borderId="54" xfId="0" applyFont="1" applyFill="1" applyBorder="1" applyAlignment="1">
      <alignment horizontal="center"/>
    </xf>
    <xf numFmtId="4" fontId="23" fillId="0" borderId="13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left" vertical="center"/>
    </xf>
    <xf numFmtId="4" fontId="15" fillId="3" borderId="2" xfId="0" applyNumberFormat="1" applyFont="1" applyFill="1" applyBorder="1" applyAlignment="1">
      <alignment vertical="center"/>
    </xf>
    <xf numFmtId="4" fontId="22" fillId="0" borderId="13" xfId="0" applyNumberFormat="1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left" vertical="center"/>
    </xf>
    <xf numFmtId="4" fontId="34" fillId="8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6" fillId="7" borderId="4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31" fillId="0" borderId="27" xfId="0" applyNumberFormat="1" applyFont="1" applyFill="1" applyBorder="1" applyAlignment="1">
      <alignment horizontal="center" vertical="center"/>
    </xf>
    <xf numFmtId="4" fontId="32" fillId="0" borderId="9" xfId="0" applyNumberFormat="1" applyFont="1" applyFill="1" applyBorder="1" applyAlignment="1">
      <alignment horizontal="center" vertical="center"/>
    </xf>
    <xf numFmtId="4" fontId="31" fillId="0" borderId="4" xfId="0" applyNumberFormat="1" applyFont="1" applyFill="1" applyBorder="1" applyAlignment="1">
      <alignment horizontal="center" vertical="center"/>
    </xf>
    <xf numFmtId="0" fontId="32" fillId="0" borderId="27" xfId="0" applyFont="1" applyFill="1" applyBorder="1"/>
    <xf numFmtId="0" fontId="32" fillId="0" borderId="37" xfId="0" applyFont="1" applyFill="1" applyBorder="1"/>
    <xf numFmtId="4" fontId="32" fillId="0" borderId="7" xfId="0" applyNumberFormat="1" applyFont="1" applyFill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0" fontId="32" fillId="0" borderId="7" xfId="0" applyFont="1" applyFill="1" applyBorder="1"/>
    <xf numFmtId="165" fontId="55" fillId="0" borderId="7" xfId="0" applyNumberFormat="1" applyFont="1" applyFill="1" applyBorder="1" applyAlignment="1">
      <alignment horizontal="center" vertical="center"/>
    </xf>
    <xf numFmtId="4" fontId="55" fillId="0" borderId="7" xfId="0" applyNumberFormat="1" applyFont="1" applyFill="1" applyBorder="1" applyAlignment="1">
      <alignment horizontal="center" vertical="center"/>
    </xf>
    <xf numFmtId="2" fontId="55" fillId="0" borderId="7" xfId="0" applyNumberFormat="1" applyFont="1" applyFill="1" applyBorder="1" applyAlignment="1">
      <alignment horizontal="center" vertical="center"/>
    </xf>
    <xf numFmtId="165" fontId="32" fillId="0" borderId="7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32" fillId="0" borderId="10" xfId="0" applyNumberFormat="1" applyFont="1" applyFill="1" applyBorder="1" applyAlignment="1">
      <alignment horizontal="center" vertical="center"/>
    </xf>
    <xf numFmtId="2" fontId="55" fillId="0" borderId="10" xfId="0" applyNumberFormat="1" applyFont="1" applyFill="1" applyBorder="1" applyAlignment="1">
      <alignment horizontal="center" vertical="center"/>
    </xf>
    <xf numFmtId="2" fontId="55" fillId="0" borderId="2" xfId="0" applyNumberFormat="1" applyFont="1" applyFill="1" applyBorder="1" applyAlignment="1">
      <alignment horizontal="center" vertical="center"/>
    </xf>
    <xf numFmtId="4" fontId="32" fillId="0" borderId="27" xfId="0" applyNumberFormat="1" applyFont="1" applyFill="1" applyBorder="1" applyAlignment="1">
      <alignment horizontal="center" vertical="center"/>
    </xf>
    <xf numFmtId="4" fontId="31" fillId="0" borderId="2" xfId="0" applyNumberFormat="1" applyFont="1" applyFill="1" applyBorder="1" applyAlignment="1">
      <alignment horizontal="center" vertical="center"/>
    </xf>
    <xf numFmtId="4" fontId="31" fillId="0" borderId="37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/>
    <xf numFmtId="0" fontId="55" fillId="0" borderId="7" xfId="0" applyFont="1" applyFill="1" applyBorder="1" applyAlignment="1">
      <alignment horizontal="center" vertical="center"/>
    </xf>
    <xf numFmtId="4" fontId="55" fillId="0" borderId="9" xfId="0" applyNumberFormat="1" applyFont="1" applyFill="1" applyBorder="1" applyAlignment="1">
      <alignment horizontal="center" vertical="center"/>
    </xf>
    <xf numFmtId="0" fontId="55" fillId="0" borderId="9" xfId="0" applyFont="1" applyFill="1" applyBorder="1" applyAlignment="1">
      <alignment horizontal="center" vertical="center"/>
    </xf>
    <xf numFmtId="2" fontId="31" fillId="0" borderId="6" xfId="0" applyNumberFormat="1" applyFont="1" applyFill="1" applyBorder="1" applyAlignment="1">
      <alignment horizontal="center" vertical="center"/>
    </xf>
    <xf numFmtId="167" fontId="31" fillId="0" borderId="6" xfId="0" applyNumberFormat="1" applyFont="1" applyFill="1" applyBorder="1" applyAlignment="1">
      <alignment horizontal="center" vertical="center"/>
    </xf>
    <xf numFmtId="2" fontId="31" fillId="3" borderId="2" xfId="0" applyNumberFormat="1" applyFont="1" applyFill="1" applyBorder="1" applyAlignment="1">
      <alignment horizontal="left" vertical="center"/>
    </xf>
    <xf numFmtId="4" fontId="31" fillId="3" borderId="4" xfId="0" applyNumberFormat="1" applyFont="1" applyFill="1" applyBorder="1" applyAlignment="1">
      <alignment horizontal="center" vertical="center"/>
    </xf>
    <xf numFmtId="2" fontId="31" fillId="3" borderId="6" xfId="0" applyNumberFormat="1" applyFont="1" applyFill="1" applyBorder="1" applyAlignment="1">
      <alignment horizontal="center" vertical="center"/>
    </xf>
    <xf numFmtId="2" fontId="31" fillId="3" borderId="4" xfId="0" applyNumberFormat="1" applyFont="1" applyFill="1" applyBorder="1" applyAlignment="1">
      <alignment horizontal="center" vertical="center"/>
    </xf>
    <xf numFmtId="4" fontId="31" fillId="8" borderId="4" xfId="0" applyNumberFormat="1" applyFont="1" applyFill="1" applyBorder="1" applyAlignment="1">
      <alignment horizontal="center" vertical="center"/>
    </xf>
    <xf numFmtId="4" fontId="31" fillId="8" borderId="6" xfId="0" applyNumberFormat="1" applyFont="1" applyFill="1" applyBorder="1" applyAlignment="1">
      <alignment horizontal="center" vertical="center"/>
    </xf>
    <xf numFmtId="2" fontId="31" fillId="3" borderId="11" xfId="0" applyNumberFormat="1" applyFont="1" applyFill="1" applyBorder="1" applyAlignment="1">
      <alignment horizontal="center" vertical="center"/>
    </xf>
    <xf numFmtId="4" fontId="31" fillId="0" borderId="11" xfId="0" applyNumberFormat="1" applyFont="1" applyFill="1" applyBorder="1" applyAlignment="1">
      <alignment horizontal="center" vertical="center"/>
    </xf>
    <xf numFmtId="2" fontId="31" fillId="0" borderId="4" xfId="0" applyNumberFormat="1" applyFont="1" applyFill="1" applyBorder="1" applyAlignment="1">
      <alignment horizontal="center" vertical="center"/>
    </xf>
    <xf numFmtId="4" fontId="42" fillId="6" borderId="0" xfId="0" applyNumberFormat="1" applyFont="1" applyFill="1" applyBorder="1" applyAlignment="1">
      <alignment horizontal="center" vertical="center"/>
    </xf>
    <xf numFmtId="4" fontId="34" fillId="6" borderId="0" xfId="0" applyNumberFormat="1" applyFont="1" applyFill="1" applyBorder="1" applyAlignment="1">
      <alignment horizontal="center" vertical="center"/>
    </xf>
    <xf numFmtId="167" fontId="34" fillId="0" borderId="0" xfId="0" applyNumberFormat="1" applyFont="1" applyBorder="1" applyAlignment="1">
      <alignment horizontal="center" vertical="center"/>
    </xf>
    <xf numFmtId="4" fontId="56" fillId="6" borderId="0" xfId="0" applyNumberFormat="1" applyFont="1" applyFill="1" applyBorder="1" applyAlignment="1">
      <alignment horizontal="center" vertical="center"/>
    </xf>
    <xf numFmtId="4" fontId="35" fillId="6" borderId="0" xfId="0" applyNumberFormat="1" applyFont="1" applyFill="1" applyBorder="1" applyAlignment="1">
      <alignment horizontal="center" vertical="center"/>
    </xf>
    <xf numFmtId="4" fontId="56" fillId="0" borderId="0" xfId="0" applyNumberFormat="1" applyFont="1" applyBorder="1" applyAlignment="1">
      <alignment horizontal="center" vertical="center"/>
    </xf>
    <xf numFmtId="4" fontId="26" fillId="7" borderId="0" xfId="0" applyNumberFormat="1" applyFont="1" applyFill="1" applyBorder="1" applyAlignment="1">
      <alignment horizontal="center" vertical="center"/>
    </xf>
    <xf numFmtId="4" fontId="57" fillId="8" borderId="0" xfId="0" applyNumberFormat="1" applyFont="1" applyFill="1" applyBorder="1" applyAlignment="1">
      <alignment horizontal="center" vertical="center"/>
    </xf>
    <xf numFmtId="4" fontId="42" fillId="8" borderId="0" xfId="0" applyNumberFormat="1" applyFont="1" applyFill="1" applyBorder="1" applyAlignment="1">
      <alignment horizontal="center" vertical="center"/>
    </xf>
    <xf numFmtId="4" fontId="58" fillId="0" borderId="0" xfId="0" applyNumberFormat="1" applyFont="1" applyFill="1" applyBorder="1" applyAlignment="1">
      <alignment horizontal="center" vertical="center"/>
    </xf>
    <xf numFmtId="4" fontId="59" fillId="0" borderId="7" xfId="0" applyNumberFormat="1" applyFont="1" applyFill="1" applyBorder="1" applyAlignment="1">
      <alignment horizontal="center" vertical="center"/>
    </xf>
    <xf numFmtId="165" fontId="59" fillId="0" borderId="7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right"/>
    </xf>
    <xf numFmtId="0" fontId="34" fillId="5" borderId="0" xfId="0" applyFont="1" applyFill="1" applyBorder="1" applyAlignment="1">
      <alignment wrapText="1"/>
    </xf>
    <xf numFmtId="4" fontId="34" fillId="0" borderId="0" xfId="0" applyNumberFormat="1" applyFont="1" applyFill="1" applyBorder="1" applyAlignment="1">
      <alignment horizontal="center" vertical="center"/>
    </xf>
    <xf numFmtId="4" fontId="34" fillId="4" borderId="0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horizontal="righ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4" fontId="42" fillId="0" borderId="0" xfId="0" applyNumberFormat="1" applyFont="1" applyBorder="1" applyAlignment="1">
      <alignment horizontal="center" vertical="center"/>
    </xf>
    <xf numFmtId="4" fontId="39" fillId="0" borderId="6" xfId="0" applyNumberFormat="1" applyFont="1" applyFill="1" applyBorder="1" applyAlignment="1">
      <alignment horizontal="center" vertical="center"/>
    </xf>
    <xf numFmtId="4" fontId="42" fillId="7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7" fillId="0" borderId="0" xfId="0" applyNumberFormat="1" applyFont="1" applyFill="1" applyBorder="1" applyAlignment="1">
      <alignment horizontal="center" vertical="center"/>
    </xf>
    <xf numFmtId="4" fontId="34" fillId="5" borderId="0" xfId="0" applyNumberFormat="1" applyFont="1" applyFill="1" applyBorder="1" applyAlignment="1">
      <alignment horizontal="center" vertical="center"/>
    </xf>
    <xf numFmtId="4" fontId="42" fillId="5" borderId="0" xfId="0" applyNumberFormat="1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47" fillId="0" borderId="0" xfId="0" applyFont="1" applyAlignment="1">
      <alignment wrapText="1"/>
    </xf>
    <xf numFmtId="0" fontId="0" fillId="0" borderId="0" xfId="0" applyAlignment="1"/>
    <xf numFmtId="4" fontId="3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25" fillId="8" borderId="12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2" fillId="8" borderId="12" xfId="0" applyFont="1" applyFill="1" applyBorder="1" applyAlignment="1">
      <alignment horizontal="left" vertical="center" wrapText="1"/>
    </xf>
    <xf numFmtId="0" fontId="25" fillId="3" borderId="28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25" fillId="8" borderId="23" xfId="0" applyFont="1" applyFill="1" applyBorder="1" applyAlignment="1">
      <alignment vertical="center" wrapText="1"/>
    </xf>
    <xf numFmtId="0" fontId="0" fillId="8" borderId="3" xfId="0" applyFont="1" applyFill="1" applyBorder="1" applyAlignment="1">
      <alignment vertical="center" wrapText="1"/>
    </xf>
    <xf numFmtId="0" fontId="0" fillId="8" borderId="24" xfId="0" applyFont="1" applyFill="1" applyBorder="1" applyAlignment="1">
      <alignment vertical="center" wrapText="1"/>
    </xf>
    <xf numFmtId="0" fontId="22" fillId="8" borderId="23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25" fillId="8" borderId="12" xfId="0" applyFont="1" applyFill="1" applyBorder="1" applyAlignment="1">
      <alignment vertical="center" wrapText="1"/>
    </xf>
    <xf numFmtId="0" fontId="0" fillId="8" borderId="13" xfId="0" applyFont="1" applyFill="1" applyBorder="1" applyAlignment="1">
      <alignment vertical="center" wrapText="1"/>
    </xf>
    <xf numFmtId="0" fontId="0" fillId="8" borderId="19" xfId="0" applyFont="1" applyFill="1" applyBorder="1" applyAlignment="1">
      <alignment vertical="center" wrapText="1"/>
    </xf>
    <xf numFmtId="0" fontId="25" fillId="7" borderId="12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0" fillId="7" borderId="19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vertical="center" wrapText="1"/>
    </xf>
    <xf numFmtId="4" fontId="42" fillId="0" borderId="0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0" fontId="52" fillId="0" borderId="14" xfId="0" applyFont="1" applyFill="1" applyBorder="1" applyAlignment="1">
      <alignment horizontal="left" vertical="center" wrapText="1"/>
    </xf>
    <xf numFmtId="0" fontId="52" fillId="0" borderId="21" xfId="0" applyFont="1" applyFill="1" applyBorder="1" applyAlignment="1">
      <alignment horizontal="left" vertical="center" wrapText="1"/>
    </xf>
    <xf numFmtId="0" fontId="23" fillId="0" borderId="33" xfId="0" applyFont="1" applyFill="1" applyBorder="1" applyAlignment="1">
      <alignment horizontal="center" vertical="center"/>
    </xf>
    <xf numFmtId="0" fontId="52" fillId="0" borderId="33" xfId="0" applyFont="1" applyFill="1" applyBorder="1" applyAlignment="1">
      <alignment vertical="center"/>
    </xf>
    <xf numFmtId="0" fontId="52" fillId="0" borderId="47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25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12" fillId="8" borderId="13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vertical="center" wrapText="1"/>
    </xf>
    <xf numFmtId="0" fontId="38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Font="1" applyBorder="1" applyAlignment="1"/>
    <xf numFmtId="0" fontId="15" fillId="0" borderId="49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52" fillId="0" borderId="18" xfId="0" applyFont="1" applyFill="1" applyBorder="1" applyAlignment="1">
      <alignment horizontal="left" vertical="center" wrapText="1"/>
    </xf>
    <xf numFmtId="0" fontId="52" fillId="0" borderId="20" xfId="0" applyFont="1" applyFill="1" applyBorder="1" applyAlignment="1">
      <alignment horizontal="left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5" fillId="8" borderId="16" xfId="0" applyFont="1" applyFill="1" applyBorder="1" applyAlignment="1">
      <alignment horizontal="left" vertical="center" wrapText="1"/>
    </xf>
    <xf numFmtId="0" fontId="15" fillId="8" borderId="17" xfId="0" applyFont="1" applyFill="1" applyBorder="1" applyAlignment="1">
      <alignment horizontal="left" vertical="center" wrapText="1"/>
    </xf>
    <xf numFmtId="0" fontId="15" fillId="8" borderId="41" xfId="0" applyFont="1" applyFill="1" applyBorder="1" applyAlignment="1">
      <alignment horizontal="left" vertical="center" wrapText="1"/>
    </xf>
    <xf numFmtId="0" fontId="22" fillId="8" borderId="13" xfId="0" applyFont="1" applyFill="1" applyBorder="1" applyAlignment="1">
      <alignment horizontal="left" vertical="center" wrapText="1"/>
    </xf>
    <xf numFmtId="0" fontId="22" fillId="8" borderId="54" xfId="0" applyFont="1" applyFill="1" applyBorder="1" applyAlignment="1">
      <alignment horizontal="left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8" borderId="58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54" xfId="0" applyFont="1" applyFill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vertical="center" wrapText="1"/>
    </xf>
    <xf numFmtId="0" fontId="26" fillId="7" borderId="13" xfId="0" applyFont="1" applyFill="1" applyBorder="1" applyAlignment="1">
      <alignment horizontal="left" wrapText="1"/>
    </xf>
    <xf numFmtId="0" fontId="26" fillId="7" borderId="19" xfId="0" applyFont="1" applyFill="1" applyBorder="1" applyAlignment="1">
      <alignment horizontal="left" wrapText="1"/>
    </xf>
    <xf numFmtId="0" fontId="39" fillId="0" borderId="23" xfId="0" applyFont="1" applyFill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vertical="center" wrapText="1"/>
    </xf>
    <xf numFmtId="0" fontId="30" fillId="7" borderId="28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0" xfId="0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49" fontId="0" fillId="0" borderId="42" xfId="0" applyNumberFormat="1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vertical="center" wrapText="1"/>
    </xf>
    <xf numFmtId="0" fontId="23" fillId="0" borderId="21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3" fillId="0" borderId="41" xfId="0" applyFont="1" applyFill="1" applyBorder="1" applyAlignment="1">
      <alignment vertical="center" wrapText="1"/>
    </xf>
    <xf numFmtId="49" fontId="23" fillId="0" borderId="18" xfId="0" applyNumberFormat="1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22" fillId="0" borderId="5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25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13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horizontal="left" wrapText="1"/>
    </xf>
    <xf numFmtId="4" fontId="42" fillId="0" borderId="0" xfId="0" applyNumberFormat="1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5" fillId="8" borderId="2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8" borderId="24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 applyProtection="1">
      <alignment horizontal="left" vertical="center" wrapText="1"/>
    </xf>
    <xf numFmtId="0" fontId="32" fillId="7" borderId="13" xfId="0" applyFont="1" applyFill="1" applyBorder="1" applyAlignment="1">
      <alignment horizontal="left" wrapText="1"/>
    </xf>
    <xf numFmtId="0" fontId="32" fillId="7" borderId="19" xfId="0" applyFont="1" applyFill="1" applyBorder="1" applyAlignment="1">
      <alignment horizontal="left" wrapText="1"/>
    </xf>
    <xf numFmtId="0" fontId="25" fillId="0" borderId="28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0"/>
  <sheetViews>
    <sheetView tabSelected="1" view="pageBreakPreview" topLeftCell="C1" zoomScale="70" zoomScaleNormal="50" zoomScaleSheetLayoutView="70" workbookViewId="0">
      <selection activeCell="AQ2" sqref="AQ2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3" style="28" customWidth="1"/>
    <col min="40" max="41" width="21.140625" style="28" customWidth="1"/>
    <col min="42" max="42" width="16.140625" style="65" customWidth="1"/>
    <col min="43" max="43" width="19.140625" style="65" bestFit="1" customWidth="1"/>
    <col min="44" max="44" width="19" style="65" customWidth="1"/>
    <col min="45" max="45" width="13.42578125" style="153" bestFit="1" customWidth="1"/>
    <col min="46" max="47" width="13" style="159" bestFit="1" customWidth="1"/>
    <col min="48" max="48" width="14.140625" bestFit="1" customWidth="1"/>
  </cols>
  <sheetData>
    <row r="1" spans="2:49" s="2" customFormat="1" ht="95.45" customHeight="1" x14ac:dyDescent="0.35">
      <c r="C1" s="26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99"/>
      <c r="AD1" s="313" t="s">
        <v>94</v>
      </c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65"/>
      <c r="AQ1" s="65"/>
      <c r="AR1" s="65"/>
      <c r="AS1" s="153"/>
      <c r="AT1" s="159"/>
      <c r="AU1" s="159"/>
    </row>
    <row r="2" spans="2:49" s="2" customFormat="1" ht="145.5" customHeight="1" thickBot="1" x14ac:dyDescent="0.4">
      <c r="C2" s="371" t="s">
        <v>49</v>
      </c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372"/>
      <c r="AM2" s="372"/>
      <c r="AN2" s="372"/>
      <c r="AO2" s="373"/>
      <c r="AP2" s="65"/>
      <c r="AQ2" s="65"/>
      <c r="AR2" s="65"/>
      <c r="AS2" s="153"/>
      <c r="AT2" s="159"/>
      <c r="AU2" s="159"/>
    </row>
    <row r="3" spans="2:49" s="21" customFormat="1" ht="50.45" customHeight="1" thickBot="1" x14ac:dyDescent="0.35">
      <c r="B3" s="22"/>
      <c r="C3" s="398" t="s">
        <v>5</v>
      </c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399"/>
      <c r="AD3" s="400"/>
      <c r="AE3" s="110"/>
      <c r="AF3" s="111"/>
      <c r="AG3" s="112"/>
      <c r="AH3" s="112"/>
      <c r="AI3" s="112"/>
      <c r="AJ3" s="112"/>
      <c r="AK3" s="112"/>
      <c r="AL3" s="112"/>
      <c r="AM3" s="380" t="s">
        <v>13</v>
      </c>
      <c r="AN3" s="381"/>
      <c r="AO3" s="382"/>
      <c r="AP3" s="315"/>
      <c r="AQ3" s="316"/>
      <c r="AR3" s="316"/>
      <c r="AS3" s="153"/>
      <c r="AT3" s="159"/>
      <c r="AU3" s="159"/>
    </row>
    <row r="4" spans="2:49" s="21" customFormat="1" ht="38.25" customHeight="1" thickBot="1" x14ac:dyDescent="0.35">
      <c r="B4" s="22"/>
      <c r="C4" s="401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3"/>
      <c r="AE4" s="113"/>
      <c r="AF4" s="114" t="s">
        <v>7</v>
      </c>
      <c r="AG4" s="115"/>
      <c r="AH4" s="115"/>
      <c r="AI4" s="115"/>
      <c r="AJ4" s="115"/>
      <c r="AK4" s="115"/>
      <c r="AL4" s="115"/>
      <c r="AM4" s="116" t="s">
        <v>14</v>
      </c>
      <c r="AN4" s="116" t="s">
        <v>19</v>
      </c>
      <c r="AO4" s="116" t="s">
        <v>47</v>
      </c>
      <c r="AP4" s="65"/>
      <c r="AQ4" s="65"/>
      <c r="AR4" s="65"/>
      <c r="AS4" s="153"/>
      <c r="AT4" s="159"/>
      <c r="AU4" s="159"/>
    </row>
    <row r="5" spans="2:49" s="21" customFormat="1" ht="52.15" customHeight="1" thickBot="1" x14ac:dyDescent="0.35">
      <c r="B5" s="22"/>
      <c r="C5" s="419" t="s">
        <v>51</v>
      </c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420"/>
      <c r="O5" s="420"/>
      <c r="P5" s="420"/>
      <c r="Q5" s="420"/>
      <c r="R5" s="420"/>
      <c r="S5" s="420"/>
      <c r="T5" s="420"/>
      <c r="U5" s="420"/>
      <c r="V5" s="420"/>
      <c r="W5" s="420"/>
      <c r="X5" s="420"/>
      <c r="Y5" s="420"/>
      <c r="Z5" s="420"/>
      <c r="AA5" s="420"/>
      <c r="AB5" s="420"/>
      <c r="AC5" s="420"/>
      <c r="AD5" s="421"/>
      <c r="AE5" s="121"/>
      <c r="AF5" s="122" t="e">
        <f>AF7+AF12+AF43+AF44+#REF!+AF45+#REF!+#REF!+AF46+#REF!+#REF!+#REF!+AF51+AF52+#REF!+#REF!</f>
        <v>#REF!</v>
      </c>
      <c r="AG5" s="122" t="e">
        <f>AG7+AG12+AG43+AG44+#REF!+AG45+#REF!+#REF!+AG46+#REF!+#REF!+#REF!+AG51+AG52+#REF!+#REF!</f>
        <v>#REF!</v>
      </c>
      <c r="AH5" s="122" t="e">
        <f>AH7+AH12+AH43+AH44+#REF!+AH45+#REF!+#REF!+AH46+#REF!+#REF!+#REF!+AH51+AH52+#REF!+#REF!</f>
        <v>#REF!</v>
      </c>
      <c r="AI5" s="122" t="e">
        <f>AI7+AI12+AI43+AI44+#REF!+AI45+#REF!+#REF!+AI46+#REF!+#REF!+#REF!+AI51+AI52+#REF!+#REF!</f>
        <v>#REF!</v>
      </c>
      <c r="AJ5" s="122" t="e">
        <f>AJ7+AJ12+AJ43+AJ44+#REF!+AJ45+#REF!+#REF!+AJ46+#REF!+#REF!+#REF!+AJ51+AJ52+#REF!+#REF!</f>
        <v>#REF!</v>
      </c>
      <c r="AK5" s="122" t="e">
        <f>AK7+AK12+AK43+AK44+#REF!+AK45+#REF!+#REF!+AK46+#REF!+#REF!+#REF!+AK51+AK52+#REF!+#REF!</f>
        <v>#REF!</v>
      </c>
      <c r="AL5" s="123" t="e">
        <f>AL7+AL12+AL43+AL44+#REF!+AL45+#REF!+#REF!+AL46+#REF!+#REF!+#REF!+AL51+AL52+#REF!+#REF!</f>
        <v>#REF!</v>
      </c>
      <c r="AM5" s="247">
        <f>AM7+AM8+AM12+AM43+AM44+AM45+AM46+AM51+AM52+AM53+AM54+AM55+AM11+AM42+AM38</f>
        <v>873918.12899999996</v>
      </c>
      <c r="AN5" s="247">
        <f t="shared" ref="AN5:AO5" si="0">AN7+AN8+AN12+AN43+AN44+AN45+AN46+AN51+AN52+AN53+AN54+AN55+AN11+AN42+AN38</f>
        <v>849755.07499999995</v>
      </c>
      <c r="AO5" s="247">
        <f t="shared" si="0"/>
        <v>807806.47399999993</v>
      </c>
      <c r="AP5" s="304"/>
      <c r="AQ5" s="137"/>
      <c r="AR5" s="137"/>
      <c r="AS5" s="153"/>
      <c r="AT5" s="153"/>
      <c r="AU5" s="153"/>
      <c r="AV5" s="162"/>
      <c r="AW5" s="162"/>
    </row>
    <row r="6" spans="2:49" s="23" customFormat="1" ht="34.15" customHeight="1" thickBot="1" x14ac:dyDescent="0.35">
      <c r="B6" s="24"/>
      <c r="C6" s="409" t="s">
        <v>0</v>
      </c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  <c r="Y6" s="410"/>
      <c r="Z6" s="410"/>
      <c r="AA6" s="410"/>
      <c r="AB6" s="410"/>
      <c r="AC6" s="410"/>
      <c r="AD6" s="411"/>
      <c r="AE6" s="38"/>
      <c r="AF6" s="39" t="s">
        <v>8</v>
      </c>
      <c r="AG6" s="25"/>
      <c r="AH6" s="25"/>
      <c r="AI6" s="25"/>
      <c r="AJ6" s="40"/>
      <c r="AK6" s="40"/>
      <c r="AL6" s="25"/>
      <c r="AM6" s="63"/>
      <c r="AN6" s="41"/>
      <c r="AO6" s="170"/>
      <c r="AP6" s="65"/>
      <c r="AQ6" s="65"/>
      <c r="AR6" s="65"/>
      <c r="AS6" s="153"/>
      <c r="AT6" s="153"/>
      <c r="AU6" s="153"/>
      <c r="AV6" s="25"/>
      <c r="AW6" s="25"/>
    </row>
    <row r="7" spans="2:49" s="23" customFormat="1" ht="51.6" customHeight="1" thickBot="1" x14ac:dyDescent="0.35">
      <c r="B7" s="24"/>
      <c r="C7" s="363" t="s">
        <v>62</v>
      </c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  <c r="T7" s="407"/>
      <c r="U7" s="407"/>
      <c r="V7" s="407"/>
      <c r="W7" s="407"/>
      <c r="X7" s="407"/>
      <c r="Y7" s="407"/>
      <c r="Z7" s="407"/>
      <c r="AA7" s="407"/>
      <c r="AB7" s="407"/>
      <c r="AC7" s="407"/>
      <c r="AD7" s="408"/>
      <c r="AE7" s="45"/>
      <c r="AF7" s="46">
        <f>12686+3105</f>
        <v>15791</v>
      </c>
      <c r="AG7" s="48"/>
      <c r="AH7" s="48"/>
      <c r="AI7" s="48"/>
      <c r="AJ7" s="75">
        <v>3188</v>
      </c>
      <c r="AK7" s="76">
        <v>12751</v>
      </c>
      <c r="AL7" s="176"/>
      <c r="AM7" s="235">
        <f>24172-19227-120</f>
        <v>4825</v>
      </c>
      <c r="AN7" s="248">
        <v>38674</v>
      </c>
      <c r="AO7" s="248">
        <v>4835</v>
      </c>
      <c r="AP7" s="302"/>
      <c r="AQ7" s="353"/>
      <c r="AR7" s="354"/>
      <c r="AS7" s="153"/>
      <c r="AT7" s="153"/>
      <c r="AU7" s="153"/>
      <c r="AV7" s="25"/>
      <c r="AW7" s="25"/>
    </row>
    <row r="8" spans="2:49" s="23" customFormat="1" ht="51.6" hidden="1" customHeight="1" thickBot="1" x14ac:dyDescent="0.35">
      <c r="B8" s="24"/>
      <c r="C8" s="327" t="s">
        <v>24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6"/>
      <c r="AC8" s="386"/>
      <c r="AD8" s="387"/>
      <c r="AE8" s="73"/>
      <c r="AF8" s="74"/>
      <c r="AG8" s="79"/>
      <c r="AH8" s="79"/>
      <c r="AI8" s="79"/>
      <c r="AJ8" s="75"/>
      <c r="AK8" s="76"/>
      <c r="AL8" s="118"/>
      <c r="AM8" s="248">
        <f>AM10</f>
        <v>0</v>
      </c>
      <c r="AN8" s="248">
        <f t="shared" ref="AN8:AO8" si="1">AN10</f>
        <v>0</v>
      </c>
      <c r="AO8" s="248">
        <f t="shared" si="1"/>
        <v>0</v>
      </c>
      <c r="AP8" s="65"/>
      <c r="AQ8" s="65"/>
      <c r="AR8" s="65"/>
      <c r="AS8" s="153"/>
      <c r="AT8" s="153"/>
      <c r="AU8" s="153"/>
      <c r="AV8" s="25"/>
      <c r="AW8" s="25"/>
    </row>
    <row r="9" spans="2:49" s="23" customFormat="1" ht="28.9" hidden="1" customHeight="1" x14ac:dyDescent="0.3">
      <c r="B9" s="24"/>
      <c r="C9" s="388" t="s">
        <v>25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  <c r="AC9" s="389"/>
      <c r="AD9" s="390"/>
      <c r="AE9" s="70"/>
      <c r="AF9" s="71"/>
      <c r="AG9" s="72"/>
      <c r="AH9" s="72"/>
      <c r="AI9" s="72"/>
      <c r="AJ9" s="108"/>
      <c r="AK9" s="109"/>
      <c r="AL9" s="119"/>
      <c r="AM9" s="249"/>
      <c r="AN9" s="249"/>
      <c r="AO9" s="249"/>
      <c r="AP9" s="65"/>
      <c r="AQ9" s="65"/>
      <c r="AR9" s="65"/>
      <c r="AS9" s="153"/>
      <c r="AT9" s="153"/>
      <c r="AU9" s="153"/>
      <c r="AV9" s="25"/>
      <c r="AW9" s="25"/>
    </row>
    <row r="10" spans="2:49" s="23" customFormat="1" ht="51.6" hidden="1" customHeight="1" thickBot="1" x14ac:dyDescent="0.35">
      <c r="B10" s="24"/>
      <c r="C10" s="383" t="s">
        <v>26</v>
      </c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5"/>
      <c r="AE10" s="42"/>
      <c r="AF10" s="106"/>
      <c r="AG10" s="43"/>
      <c r="AH10" s="43"/>
      <c r="AI10" s="43"/>
      <c r="AJ10" s="44"/>
      <c r="AK10" s="107"/>
      <c r="AL10" s="120"/>
      <c r="AM10" s="250">
        <v>0</v>
      </c>
      <c r="AN10" s="250">
        <v>0</v>
      </c>
      <c r="AO10" s="250">
        <v>0</v>
      </c>
      <c r="AP10" s="65"/>
      <c r="AQ10" s="65"/>
      <c r="AR10" s="65"/>
      <c r="AS10" s="153"/>
      <c r="AT10" s="153"/>
      <c r="AU10" s="153"/>
      <c r="AV10" s="25"/>
      <c r="AW10" s="25"/>
    </row>
    <row r="11" spans="2:49" s="23" customFormat="1" ht="40.15" customHeight="1" thickBot="1" x14ac:dyDescent="0.35">
      <c r="B11" s="24"/>
      <c r="C11" s="363" t="s">
        <v>63</v>
      </c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91"/>
      <c r="AA11" s="391"/>
      <c r="AB11" s="391"/>
      <c r="AC11" s="391"/>
      <c r="AD11" s="392"/>
      <c r="AE11" s="103"/>
      <c r="AF11" s="104"/>
      <c r="AG11" s="178"/>
      <c r="AH11" s="178"/>
      <c r="AI11" s="178"/>
      <c r="AJ11" s="179"/>
      <c r="AK11" s="180"/>
      <c r="AL11" s="181"/>
      <c r="AM11" s="251">
        <f>14503+19999</f>
        <v>34502</v>
      </c>
      <c r="AN11" s="251">
        <v>9669</v>
      </c>
      <c r="AO11" s="251">
        <v>0</v>
      </c>
      <c r="AP11" s="151"/>
      <c r="AQ11" s="65"/>
      <c r="AR11" s="65"/>
      <c r="AS11" s="153"/>
      <c r="AT11" s="153"/>
      <c r="AU11" s="153"/>
      <c r="AV11" s="25"/>
      <c r="AW11" s="25"/>
    </row>
    <row r="12" spans="2:49" s="23" customFormat="1" ht="104.25" customHeight="1" thickBot="1" x14ac:dyDescent="0.35">
      <c r="B12" s="24"/>
      <c r="C12" s="412" t="s">
        <v>56</v>
      </c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  <c r="V12" s="413"/>
      <c r="W12" s="413"/>
      <c r="X12" s="413"/>
      <c r="Y12" s="413"/>
      <c r="Z12" s="413"/>
      <c r="AA12" s="413"/>
      <c r="AB12" s="413"/>
      <c r="AC12" s="413"/>
      <c r="AD12" s="413"/>
      <c r="AE12" s="103"/>
      <c r="AF12" s="104" t="e">
        <f>AF14+AF26+#REF!+#REF!+AF36</f>
        <v>#REF!</v>
      </c>
      <c r="AG12" s="104" t="e">
        <f>AG14+AG26+#REF!+#REF!</f>
        <v>#REF!</v>
      </c>
      <c r="AH12" s="104" t="e">
        <f>AH14+AH26+#REF!+#REF!</f>
        <v>#REF!</v>
      </c>
      <c r="AI12" s="104" t="e">
        <f>AI14+AI26+#REF!+#REF!</f>
        <v>#REF!</v>
      </c>
      <c r="AJ12" s="104" t="e">
        <f>AJ14+AJ26+#REF!+#REF!</f>
        <v>#REF!</v>
      </c>
      <c r="AK12" s="104" t="e">
        <f>AK14+AK26+#REF!+#REF!</f>
        <v>#REF!</v>
      </c>
      <c r="AL12" s="105" t="e">
        <f>AL14+AL26+#REF!+#REF!</f>
        <v>#REF!</v>
      </c>
      <c r="AM12" s="251">
        <f>AM14+AM26+AM31+AM37+3043+4685+606+206-78+1243+310+3+12712+9150+1626</f>
        <v>802265.2</v>
      </c>
      <c r="AN12" s="251">
        <f>AN14+AN26+AN31+AN37</f>
        <v>768759.2</v>
      </c>
      <c r="AO12" s="251">
        <f t="shared" ref="AO12" si="2">AO14+AO26+AO31+AO37</f>
        <v>769109.4</v>
      </c>
      <c r="AP12" s="290"/>
      <c r="AQ12" s="138"/>
      <c r="AR12" s="138"/>
      <c r="AS12" s="164"/>
      <c r="AT12" s="153"/>
      <c r="AU12" s="153"/>
      <c r="AV12" s="25"/>
      <c r="AW12" s="25"/>
    </row>
    <row r="13" spans="2:49" s="34" customFormat="1" ht="27" hidden="1" customHeight="1" x14ac:dyDescent="0.3">
      <c r="B13" s="33"/>
      <c r="C13" s="361" t="s">
        <v>1</v>
      </c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62"/>
      <c r="AC13" s="362"/>
      <c r="AD13" s="362"/>
      <c r="AE13" s="70"/>
      <c r="AF13" s="171"/>
      <c r="AG13" s="172"/>
      <c r="AH13" s="172"/>
      <c r="AI13" s="172"/>
      <c r="AJ13" s="172"/>
      <c r="AK13" s="172"/>
      <c r="AL13" s="173"/>
      <c r="AM13" s="249"/>
      <c r="AN13" s="252"/>
      <c r="AO13" s="253"/>
      <c r="AP13" s="66"/>
      <c r="AQ13" s="66"/>
      <c r="AR13" s="66"/>
      <c r="AS13" s="154"/>
      <c r="AT13" s="154"/>
      <c r="AU13" s="154"/>
      <c r="AV13" s="163"/>
      <c r="AW13" s="163"/>
    </row>
    <row r="14" spans="2:49" s="34" customFormat="1" ht="21" hidden="1" customHeight="1" x14ac:dyDescent="0.3">
      <c r="B14" s="35"/>
      <c r="C14" s="191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348" t="s">
        <v>4</v>
      </c>
      <c r="AA14" s="348"/>
      <c r="AB14" s="348"/>
      <c r="AC14" s="348"/>
      <c r="AD14" s="349"/>
      <c r="AE14" s="193"/>
      <c r="AF14" s="194">
        <f>AF16+AF22</f>
        <v>349662</v>
      </c>
      <c r="AG14" s="194">
        <f t="shared" ref="AG14:AL14" si="3">AG16+AG22</f>
        <v>0</v>
      </c>
      <c r="AH14" s="194">
        <f t="shared" si="3"/>
        <v>0</v>
      </c>
      <c r="AI14" s="194">
        <f t="shared" si="3"/>
        <v>0</v>
      </c>
      <c r="AJ14" s="194">
        <f t="shared" si="3"/>
        <v>10870</v>
      </c>
      <c r="AK14" s="194">
        <f t="shared" si="3"/>
        <v>299092</v>
      </c>
      <c r="AL14" s="195">
        <f t="shared" si="3"/>
        <v>0</v>
      </c>
      <c r="AM14" s="255">
        <f t="shared" ref="AM14:AO14" si="4">AM16+AM21+AM22</f>
        <v>723519</v>
      </c>
      <c r="AN14" s="255">
        <f t="shared" si="4"/>
        <v>723519</v>
      </c>
      <c r="AO14" s="255">
        <f t="shared" si="4"/>
        <v>723519</v>
      </c>
      <c r="AP14" s="305"/>
      <c r="AQ14" s="136"/>
      <c r="AR14" s="136"/>
      <c r="AS14" s="154"/>
      <c r="AT14" s="154"/>
      <c r="AU14" s="154"/>
      <c r="AV14" s="163"/>
      <c r="AW14" s="163"/>
    </row>
    <row r="15" spans="2:49" s="34" customFormat="1" ht="23.45" hidden="1" customHeight="1" x14ac:dyDescent="0.3">
      <c r="B15" s="35"/>
      <c r="C15" s="196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300"/>
      <c r="AA15" s="350" t="s">
        <v>0</v>
      </c>
      <c r="AB15" s="351"/>
      <c r="AC15" s="351"/>
      <c r="AD15" s="352"/>
      <c r="AE15" s="193"/>
      <c r="AF15" s="190"/>
      <c r="AG15" s="37"/>
      <c r="AH15" s="37"/>
      <c r="AI15" s="37"/>
      <c r="AJ15" s="37"/>
      <c r="AK15" s="37"/>
      <c r="AL15" s="57"/>
      <c r="AM15" s="255"/>
      <c r="AN15" s="256"/>
      <c r="AO15" s="256"/>
      <c r="AP15" s="66"/>
      <c r="AQ15" s="66"/>
      <c r="AR15" s="66"/>
      <c r="AS15" s="154"/>
      <c r="AT15" s="154"/>
      <c r="AU15" s="154"/>
      <c r="AV15" s="163"/>
      <c r="AW15" s="163"/>
    </row>
    <row r="16" spans="2:49" s="34" customFormat="1" ht="26.45" hidden="1" customHeight="1" x14ac:dyDescent="0.3">
      <c r="B16" s="35"/>
      <c r="C16" s="196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300"/>
      <c r="AA16" s="348" t="s">
        <v>3</v>
      </c>
      <c r="AB16" s="348"/>
      <c r="AC16" s="348"/>
      <c r="AD16" s="349"/>
      <c r="AE16" s="197"/>
      <c r="AF16" s="194">
        <v>270516</v>
      </c>
      <c r="AG16" s="37"/>
      <c r="AH16" s="37"/>
      <c r="AI16" s="37"/>
      <c r="AJ16" s="198">
        <v>8086</v>
      </c>
      <c r="AK16" s="199">
        <v>228791</v>
      </c>
      <c r="AL16" s="57"/>
      <c r="AM16" s="294">
        <f>AM18+AM19+AM20</f>
        <v>567742</v>
      </c>
      <c r="AN16" s="294">
        <f t="shared" ref="AN16:AO16" si="5">AN18+AN19+AN20</f>
        <v>567742</v>
      </c>
      <c r="AO16" s="294">
        <f t="shared" si="5"/>
        <v>567742</v>
      </c>
      <c r="AP16" s="306"/>
      <c r="AQ16" s="139"/>
      <c r="AR16" s="139"/>
      <c r="AS16" s="154"/>
      <c r="AT16" s="154"/>
      <c r="AU16" s="154"/>
      <c r="AV16" s="163"/>
      <c r="AW16" s="163"/>
    </row>
    <row r="17" spans="2:49" s="34" customFormat="1" ht="26.45" hidden="1" customHeight="1" x14ac:dyDescent="0.3">
      <c r="B17" s="35"/>
      <c r="C17" s="196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300"/>
      <c r="AA17" s="355" t="s">
        <v>1</v>
      </c>
      <c r="AB17" s="435"/>
      <c r="AC17" s="435"/>
      <c r="AD17" s="436"/>
      <c r="AE17" s="197"/>
      <c r="AF17" s="194"/>
      <c r="AG17" s="37"/>
      <c r="AH17" s="37"/>
      <c r="AI17" s="37"/>
      <c r="AJ17" s="198"/>
      <c r="AK17" s="199"/>
      <c r="AL17" s="57"/>
      <c r="AM17" s="257"/>
      <c r="AN17" s="257"/>
      <c r="AO17" s="257"/>
      <c r="AP17" s="66"/>
      <c r="AQ17" s="66"/>
      <c r="AR17" s="66"/>
      <c r="AS17" s="154"/>
      <c r="AT17" s="154"/>
      <c r="AU17" s="154"/>
      <c r="AV17" s="163"/>
      <c r="AW17" s="163"/>
    </row>
    <row r="18" spans="2:49" s="34" customFormat="1" ht="26.45" hidden="1" customHeight="1" x14ac:dyDescent="0.3">
      <c r="B18" s="35"/>
      <c r="C18" s="196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300"/>
      <c r="AA18" s="355" t="s">
        <v>78</v>
      </c>
      <c r="AB18" s="393"/>
      <c r="AC18" s="393"/>
      <c r="AD18" s="394"/>
      <c r="AE18" s="197"/>
      <c r="AF18" s="194"/>
      <c r="AG18" s="37"/>
      <c r="AH18" s="37"/>
      <c r="AI18" s="37"/>
      <c r="AJ18" s="198"/>
      <c r="AK18" s="199"/>
      <c r="AL18" s="57"/>
      <c r="AM18" s="257">
        <v>202564</v>
      </c>
      <c r="AN18" s="257">
        <v>202564</v>
      </c>
      <c r="AO18" s="257">
        <v>202564</v>
      </c>
      <c r="AP18" s="66"/>
      <c r="AQ18" s="66"/>
      <c r="AR18" s="66"/>
      <c r="AS18" s="154"/>
      <c r="AT18" s="154"/>
      <c r="AU18" s="154"/>
      <c r="AV18" s="163"/>
      <c r="AW18" s="163"/>
    </row>
    <row r="19" spans="2:49" s="34" customFormat="1" ht="26.45" hidden="1" customHeight="1" x14ac:dyDescent="0.3">
      <c r="B19" s="35"/>
      <c r="C19" s="196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300"/>
      <c r="AA19" s="355" t="s">
        <v>79</v>
      </c>
      <c r="AB19" s="435"/>
      <c r="AC19" s="435"/>
      <c r="AD19" s="436"/>
      <c r="AE19" s="197"/>
      <c r="AF19" s="194"/>
      <c r="AG19" s="37"/>
      <c r="AH19" s="37"/>
      <c r="AI19" s="37"/>
      <c r="AJ19" s="198"/>
      <c r="AK19" s="199"/>
      <c r="AL19" s="57"/>
      <c r="AM19" s="257">
        <f>361342</f>
        <v>361342</v>
      </c>
      <c r="AN19" s="257">
        <v>361342</v>
      </c>
      <c r="AO19" s="257">
        <v>361342</v>
      </c>
      <c r="AP19" s="66"/>
      <c r="AQ19" s="66"/>
      <c r="AR19" s="66"/>
      <c r="AS19" s="154"/>
      <c r="AT19" s="154"/>
      <c r="AU19" s="154"/>
      <c r="AV19" s="163"/>
      <c r="AW19" s="163"/>
    </row>
    <row r="20" spans="2:49" s="34" customFormat="1" ht="26.45" hidden="1" customHeight="1" x14ac:dyDescent="0.3">
      <c r="B20" s="35"/>
      <c r="C20" s="196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300"/>
      <c r="AA20" s="355" t="s">
        <v>80</v>
      </c>
      <c r="AB20" s="435"/>
      <c r="AC20" s="435"/>
      <c r="AD20" s="436"/>
      <c r="AE20" s="197"/>
      <c r="AF20" s="194"/>
      <c r="AG20" s="37"/>
      <c r="AH20" s="37"/>
      <c r="AI20" s="37"/>
      <c r="AJ20" s="198"/>
      <c r="AK20" s="199"/>
      <c r="AL20" s="57"/>
      <c r="AM20" s="257">
        <f>3836</f>
        <v>3836</v>
      </c>
      <c r="AN20" s="257">
        <v>3836</v>
      </c>
      <c r="AO20" s="257">
        <v>3836</v>
      </c>
      <c r="AP20" s="66"/>
      <c r="AQ20" s="66"/>
      <c r="AR20" s="66"/>
      <c r="AS20" s="154"/>
      <c r="AT20" s="154"/>
      <c r="AU20" s="154"/>
      <c r="AV20" s="163"/>
      <c r="AW20" s="163"/>
    </row>
    <row r="21" spans="2:49" s="34" customFormat="1" ht="26.45" hidden="1" customHeight="1" x14ac:dyDescent="0.3">
      <c r="B21" s="35"/>
      <c r="C21" s="196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300"/>
      <c r="AA21" s="348" t="s">
        <v>59</v>
      </c>
      <c r="AB21" s="435"/>
      <c r="AC21" s="435"/>
      <c r="AD21" s="436"/>
      <c r="AE21" s="197"/>
      <c r="AF21" s="194"/>
      <c r="AG21" s="37"/>
      <c r="AH21" s="37"/>
      <c r="AI21" s="37"/>
      <c r="AJ21" s="198"/>
      <c r="AK21" s="199"/>
      <c r="AL21" s="57"/>
      <c r="AM21" s="257">
        <f>71324</f>
        <v>71324</v>
      </c>
      <c r="AN21" s="257">
        <v>71324</v>
      </c>
      <c r="AO21" s="257">
        <v>71324</v>
      </c>
      <c r="AP21" s="66"/>
      <c r="AQ21" s="66"/>
      <c r="AR21" s="66"/>
      <c r="AS21" s="154"/>
      <c r="AT21" s="154"/>
      <c r="AU21" s="154"/>
      <c r="AV21" s="163"/>
      <c r="AW21" s="163"/>
    </row>
    <row r="22" spans="2:49" s="34" customFormat="1" ht="27.6" hidden="1" customHeight="1" x14ac:dyDescent="0.3">
      <c r="B22" s="35"/>
      <c r="C22" s="196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300"/>
      <c r="AA22" s="348" t="s">
        <v>6</v>
      </c>
      <c r="AB22" s="348"/>
      <c r="AC22" s="348"/>
      <c r="AD22" s="349"/>
      <c r="AE22" s="197"/>
      <c r="AF22" s="194">
        <v>79146</v>
      </c>
      <c r="AG22" s="37"/>
      <c r="AH22" s="37"/>
      <c r="AI22" s="37"/>
      <c r="AJ22" s="198">
        <v>2784</v>
      </c>
      <c r="AK22" s="199">
        <v>70301</v>
      </c>
      <c r="AL22" s="57"/>
      <c r="AM22" s="293">
        <f t="shared" ref="AM22:AO22" si="6">AM24+AM25</f>
        <v>84453</v>
      </c>
      <c r="AN22" s="293">
        <f t="shared" si="6"/>
        <v>84453</v>
      </c>
      <c r="AO22" s="293">
        <f t="shared" si="6"/>
        <v>84453</v>
      </c>
      <c r="AP22" s="307"/>
      <c r="AQ22" s="136"/>
      <c r="AR22" s="136"/>
      <c r="AS22" s="154"/>
      <c r="AT22" s="154"/>
      <c r="AU22" s="154"/>
      <c r="AV22" s="163"/>
      <c r="AW22" s="163"/>
    </row>
    <row r="23" spans="2:49" s="34" customFormat="1" ht="27.6" hidden="1" customHeight="1" x14ac:dyDescent="0.3">
      <c r="B23" s="35"/>
      <c r="C23" s="196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300"/>
      <c r="AA23" s="355" t="s">
        <v>1</v>
      </c>
      <c r="AB23" s="393"/>
      <c r="AC23" s="393"/>
      <c r="AD23" s="394"/>
      <c r="AE23" s="197"/>
      <c r="AF23" s="194"/>
      <c r="AG23" s="37"/>
      <c r="AH23" s="37"/>
      <c r="AI23" s="37"/>
      <c r="AJ23" s="198"/>
      <c r="AK23" s="199"/>
      <c r="AL23" s="57"/>
      <c r="AM23" s="258"/>
      <c r="AN23" s="258"/>
      <c r="AO23" s="258"/>
      <c r="AP23" s="66"/>
      <c r="AQ23" s="66"/>
      <c r="AR23" s="66"/>
      <c r="AS23" s="154"/>
      <c r="AT23" s="154"/>
      <c r="AU23" s="154"/>
      <c r="AV23" s="163"/>
      <c r="AW23" s="163"/>
    </row>
    <row r="24" spans="2:49" s="34" customFormat="1" ht="27.6" hidden="1" customHeight="1" x14ac:dyDescent="0.3">
      <c r="B24" s="35"/>
      <c r="C24" s="196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300"/>
      <c r="AA24" s="355" t="s">
        <v>79</v>
      </c>
      <c r="AB24" s="356"/>
      <c r="AC24" s="356"/>
      <c r="AD24" s="357"/>
      <c r="AE24" s="197"/>
      <c r="AF24" s="194"/>
      <c r="AG24" s="37"/>
      <c r="AH24" s="37"/>
      <c r="AI24" s="37"/>
      <c r="AJ24" s="198"/>
      <c r="AK24" s="199"/>
      <c r="AL24" s="57"/>
      <c r="AM24" s="258">
        <f>83451</f>
        <v>83451</v>
      </c>
      <c r="AN24" s="258">
        <v>83451</v>
      </c>
      <c r="AO24" s="258">
        <v>83451</v>
      </c>
      <c r="AP24" s="66"/>
      <c r="AQ24" s="66"/>
      <c r="AR24" s="66"/>
      <c r="AS24" s="154"/>
      <c r="AT24" s="154"/>
      <c r="AU24" s="154"/>
      <c r="AV24" s="163"/>
      <c r="AW24" s="163"/>
    </row>
    <row r="25" spans="2:49" s="34" customFormat="1" ht="27.6" hidden="1" customHeight="1" x14ac:dyDescent="0.3">
      <c r="B25" s="35"/>
      <c r="C25" s="200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301"/>
      <c r="AA25" s="377" t="s">
        <v>80</v>
      </c>
      <c r="AB25" s="378"/>
      <c r="AC25" s="378"/>
      <c r="AD25" s="379"/>
      <c r="AE25" s="197"/>
      <c r="AF25" s="194"/>
      <c r="AG25" s="37"/>
      <c r="AH25" s="37"/>
      <c r="AI25" s="37"/>
      <c r="AJ25" s="198"/>
      <c r="AK25" s="199"/>
      <c r="AL25" s="57"/>
      <c r="AM25" s="258">
        <v>1002</v>
      </c>
      <c r="AN25" s="258">
        <v>1002</v>
      </c>
      <c r="AO25" s="258">
        <v>1002</v>
      </c>
      <c r="AP25" s="66"/>
      <c r="AQ25" s="66"/>
      <c r="AR25" s="66"/>
      <c r="AS25" s="154"/>
      <c r="AT25" s="154"/>
      <c r="AU25" s="154"/>
      <c r="AV25" s="163"/>
      <c r="AW25" s="163"/>
    </row>
    <row r="26" spans="2:49" s="34" customFormat="1" ht="27" hidden="1" customHeight="1" x14ac:dyDescent="0.3">
      <c r="B26" s="35"/>
      <c r="C26" s="202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422" t="s">
        <v>43</v>
      </c>
      <c r="AA26" s="422"/>
      <c r="AB26" s="422"/>
      <c r="AC26" s="422"/>
      <c r="AD26" s="423"/>
      <c r="AE26" s="197"/>
      <c r="AF26" s="189">
        <v>11855</v>
      </c>
      <c r="AG26" s="37"/>
      <c r="AH26" s="37"/>
      <c r="AI26" s="37"/>
      <c r="AJ26" s="198">
        <v>293</v>
      </c>
      <c r="AK26" s="199">
        <v>11014</v>
      </c>
      <c r="AL26" s="57"/>
      <c r="AM26" s="255">
        <f>AM28+AM29+AM30</f>
        <v>24738</v>
      </c>
      <c r="AN26" s="255">
        <f t="shared" ref="AN26:AO26" si="7">AN28+AN29+AN30</f>
        <v>24738</v>
      </c>
      <c r="AO26" s="255">
        <f t="shared" si="7"/>
        <v>24738</v>
      </c>
      <c r="AP26" s="305"/>
      <c r="AQ26" s="77"/>
      <c r="AR26" s="77"/>
      <c r="AS26" s="154"/>
      <c r="AT26" s="154"/>
      <c r="AU26" s="154"/>
      <c r="AV26" s="163"/>
      <c r="AW26" s="163"/>
    </row>
    <row r="27" spans="2:49" s="34" customFormat="1" ht="27" hidden="1" customHeight="1" x14ac:dyDescent="0.3">
      <c r="B27" s="35"/>
      <c r="C27" s="204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300"/>
      <c r="AA27" s="443" t="s">
        <v>0</v>
      </c>
      <c r="AB27" s="443"/>
      <c r="AC27" s="443"/>
      <c r="AD27" s="444"/>
      <c r="AE27" s="206"/>
      <c r="AF27" s="194"/>
      <c r="AG27" s="207"/>
      <c r="AH27" s="207"/>
      <c r="AI27" s="207"/>
      <c r="AJ27" s="208"/>
      <c r="AK27" s="209"/>
      <c r="AL27" s="210"/>
      <c r="AM27" s="258"/>
      <c r="AN27" s="259"/>
      <c r="AO27" s="259"/>
      <c r="AP27" s="66"/>
      <c r="AQ27" s="66"/>
      <c r="AR27" s="66"/>
      <c r="AS27" s="154"/>
      <c r="AT27" s="154"/>
      <c r="AU27" s="154"/>
      <c r="AV27" s="163"/>
      <c r="AW27" s="163"/>
    </row>
    <row r="28" spans="2:49" s="34" customFormat="1" ht="27" hidden="1" customHeight="1" x14ac:dyDescent="0.3">
      <c r="B28" s="35"/>
      <c r="C28" s="204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300"/>
      <c r="AA28" s="355" t="s">
        <v>92</v>
      </c>
      <c r="AB28" s="356"/>
      <c r="AC28" s="356"/>
      <c r="AD28" s="357"/>
      <c r="AE28" s="206"/>
      <c r="AF28" s="194"/>
      <c r="AG28" s="207"/>
      <c r="AH28" s="207"/>
      <c r="AI28" s="207"/>
      <c r="AJ28" s="208"/>
      <c r="AK28" s="209"/>
      <c r="AL28" s="210"/>
      <c r="AM28" s="258">
        <f>4566</f>
        <v>4566</v>
      </c>
      <c r="AN28" s="257">
        <v>4566</v>
      </c>
      <c r="AO28" s="257">
        <v>4566</v>
      </c>
      <c r="AP28" s="66"/>
      <c r="AQ28" s="66"/>
      <c r="AR28" s="66"/>
      <c r="AS28" s="154"/>
      <c r="AT28" s="154"/>
      <c r="AU28" s="154"/>
      <c r="AV28" s="163"/>
      <c r="AW28" s="163"/>
    </row>
    <row r="29" spans="2:49" s="34" customFormat="1" ht="27" hidden="1" customHeight="1" x14ac:dyDescent="0.3">
      <c r="B29" s="35"/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300"/>
      <c r="AA29" s="355" t="s">
        <v>79</v>
      </c>
      <c r="AB29" s="356"/>
      <c r="AC29" s="356"/>
      <c r="AD29" s="357"/>
      <c r="AE29" s="206"/>
      <c r="AF29" s="194"/>
      <c r="AG29" s="207"/>
      <c r="AH29" s="207"/>
      <c r="AI29" s="207"/>
      <c r="AJ29" s="208"/>
      <c r="AK29" s="209"/>
      <c r="AL29" s="210"/>
      <c r="AM29" s="258">
        <f>19990</f>
        <v>19990</v>
      </c>
      <c r="AN29" s="257">
        <v>19990</v>
      </c>
      <c r="AO29" s="257">
        <v>19990</v>
      </c>
      <c r="AP29" s="66"/>
      <c r="AQ29" s="66"/>
      <c r="AR29" s="66"/>
      <c r="AS29" s="154"/>
      <c r="AT29" s="154"/>
      <c r="AU29" s="154"/>
      <c r="AV29" s="163"/>
      <c r="AW29" s="163"/>
    </row>
    <row r="30" spans="2:49" s="34" customFormat="1" ht="27" hidden="1" customHeight="1" x14ac:dyDescent="0.3">
      <c r="B30" s="35"/>
      <c r="C30" s="211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301"/>
      <c r="AA30" s="377" t="s">
        <v>80</v>
      </c>
      <c r="AB30" s="378"/>
      <c r="AC30" s="378"/>
      <c r="AD30" s="379"/>
      <c r="AE30" s="206"/>
      <c r="AF30" s="194"/>
      <c r="AG30" s="207"/>
      <c r="AH30" s="207"/>
      <c r="AI30" s="207"/>
      <c r="AJ30" s="208"/>
      <c r="AK30" s="209"/>
      <c r="AL30" s="210"/>
      <c r="AM30" s="258">
        <f>182</f>
        <v>182</v>
      </c>
      <c r="AN30" s="257">
        <v>182</v>
      </c>
      <c r="AO30" s="257">
        <v>182</v>
      </c>
      <c r="AP30" s="66"/>
      <c r="AQ30" s="66"/>
      <c r="AR30" s="66"/>
      <c r="AS30" s="154"/>
      <c r="AT30" s="154"/>
      <c r="AU30" s="154"/>
      <c r="AV30" s="163"/>
      <c r="AW30" s="163"/>
    </row>
    <row r="31" spans="2:49" s="34" customFormat="1" ht="34.15" hidden="1" customHeight="1" x14ac:dyDescent="0.3">
      <c r="B31" s="35"/>
      <c r="C31" s="374" t="s">
        <v>57</v>
      </c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375"/>
      <c r="O31" s="375"/>
      <c r="P31" s="375"/>
      <c r="Q31" s="375"/>
      <c r="R31" s="375"/>
      <c r="S31" s="375"/>
      <c r="T31" s="375"/>
      <c r="U31" s="375"/>
      <c r="V31" s="375"/>
      <c r="W31" s="375"/>
      <c r="X31" s="375"/>
      <c r="Y31" s="375"/>
      <c r="Z31" s="375"/>
      <c r="AA31" s="375"/>
      <c r="AB31" s="375"/>
      <c r="AC31" s="375"/>
      <c r="AD31" s="376"/>
      <c r="AE31" s="213"/>
      <c r="AF31" s="189"/>
      <c r="AG31" s="37"/>
      <c r="AH31" s="37"/>
      <c r="AI31" s="37"/>
      <c r="AJ31" s="198"/>
      <c r="AK31" s="199"/>
      <c r="AL31" s="57"/>
      <c r="AM31" s="254">
        <f>18827</f>
        <v>18827</v>
      </c>
      <c r="AN31" s="260">
        <v>18827</v>
      </c>
      <c r="AO31" s="260">
        <v>18827</v>
      </c>
      <c r="AP31" s="66"/>
      <c r="AQ31" s="66"/>
      <c r="AR31" s="66"/>
      <c r="AS31" s="154"/>
      <c r="AT31" s="154"/>
      <c r="AU31" s="154"/>
      <c r="AV31" s="163"/>
      <c r="AW31" s="163"/>
    </row>
    <row r="32" spans="2:49" s="34" customFormat="1" ht="34.15" hidden="1" customHeight="1" x14ac:dyDescent="0.3">
      <c r="B32" s="35"/>
      <c r="C32" s="214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424" t="s">
        <v>17</v>
      </c>
      <c r="AA32" s="425"/>
      <c r="AB32" s="425"/>
      <c r="AC32" s="425"/>
      <c r="AD32" s="426"/>
      <c r="AE32" s="175"/>
      <c r="AF32" s="77"/>
      <c r="AG32" s="216"/>
      <c r="AH32" s="78"/>
      <c r="AI32" s="78"/>
      <c r="AJ32" s="217"/>
      <c r="AK32" s="218"/>
      <c r="AL32" s="219"/>
      <c r="AM32" s="261">
        <f t="shared" ref="AM32:AN32" si="8">AM34+AM35</f>
        <v>400</v>
      </c>
      <c r="AN32" s="261">
        <f t="shared" si="8"/>
        <v>400</v>
      </c>
      <c r="AO32" s="261"/>
      <c r="AP32" s="66"/>
      <c r="AQ32" s="66"/>
      <c r="AR32" s="66"/>
      <c r="AS32" s="154"/>
      <c r="AT32" s="154"/>
      <c r="AU32" s="154"/>
      <c r="AV32" s="163"/>
      <c r="AW32" s="163"/>
    </row>
    <row r="33" spans="1:49" s="34" customFormat="1" ht="34.15" hidden="1" customHeight="1" x14ac:dyDescent="0.3">
      <c r="B33" s="35"/>
      <c r="C33" s="220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21"/>
      <c r="AA33" s="433" t="s">
        <v>0</v>
      </c>
      <c r="AB33" s="433"/>
      <c r="AC33" s="433"/>
      <c r="AD33" s="434"/>
      <c r="AE33" s="175"/>
      <c r="AF33" s="222"/>
      <c r="AG33" s="223"/>
      <c r="AH33" s="224"/>
      <c r="AI33" s="224"/>
      <c r="AJ33" s="225"/>
      <c r="AK33" s="226"/>
      <c r="AL33" s="227"/>
      <c r="AM33" s="262"/>
      <c r="AN33" s="263"/>
      <c r="AO33" s="264"/>
      <c r="AP33" s="66"/>
      <c r="AQ33" s="66"/>
      <c r="AR33" s="66"/>
      <c r="AS33" s="154"/>
      <c r="AT33" s="154"/>
      <c r="AU33" s="154"/>
      <c r="AV33" s="163"/>
      <c r="AW33" s="163"/>
    </row>
    <row r="34" spans="1:49" s="34" customFormat="1" ht="34.15" hidden="1" customHeight="1" x14ac:dyDescent="0.3">
      <c r="B34" s="35"/>
      <c r="C34" s="220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1"/>
      <c r="W34" s="201"/>
      <c r="X34" s="201"/>
      <c r="Y34" s="201"/>
      <c r="Z34" s="221"/>
      <c r="AA34" s="431" t="s">
        <v>15</v>
      </c>
      <c r="AB34" s="377"/>
      <c r="AC34" s="377"/>
      <c r="AD34" s="432"/>
      <c r="AE34" s="175"/>
      <c r="AF34" s="222"/>
      <c r="AG34" s="223"/>
      <c r="AH34" s="224"/>
      <c r="AI34" s="224"/>
      <c r="AJ34" s="225"/>
      <c r="AK34" s="226"/>
      <c r="AL34" s="227"/>
      <c r="AM34" s="262">
        <v>100</v>
      </c>
      <c r="AN34" s="263">
        <v>100</v>
      </c>
      <c r="AO34" s="264"/>
      <c r="AP34" s="66"/>
      <c r="AQ34" s="66"/>
      <c r="AR34" s="66"/>
      <c r="AS34" s="154"/>
      <c r="AT34" s="154"/>
      <c r="AU34" s="154"/>
      <c r="AV34" s="163"/>
      <c r="AW34" s="163"/>
    </row>
    <row r="35" spans="1:49" s="34" customFormat="1" ht="34.15" hidden="1" customHeight="1" x14ac:dyDescent="0.3">
      <c r="B35" s="35"/>
      <c r="C35" s="220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21"/>
      <c r="AA35" s="431" t="s">
        <v>16</v>
      </c>
      <c r="AB35" s="377"/>
      <c r="AC35" s="377"/>
      <c r="AD35" s="432"/>
      <c r="AE35" s="175"/>
      <c r="AF35" s="222"/>
      <c r="AG35" s="223"/>
      <c r="AH35" s="224"/>
      <c r="AI35" s="224"/>
      <c r="AJ35" s="225"/>
      <c r="AK35" s="226"/>
      <c r="AL35" s="227"/>
      <c r="AM35" s="262">
        <v>300</v>
      </c>
      <c r="AN35" s="263">
        <v>300</v>
      </c>
      <c r="AO35" s="264"/>
      <c r="AP35" s="66"/>
      <c r="AQ35" s="66"/>
      <c r="AR35" s="66"/>
      <c r="AS35" s="154"/>
      <c r="AT35" s="154"/>
      <c r="AU35" s="154"/>
      <c r="AV35" s="163"/>
      <c r="AW35" s="163"/>
    </row>
    <row r="36" spans="1:49" s="34" customFormat="1" ht="30" hidden="1" customHeight="1" x14ac:dyDescent="0.3">
      <c r="B36" s="35"/>
      <c r="C36" s="191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348" t="s">
        <v>12</v>
      </c>
      <c r="AA36" s="435"/>
      <c r="AB36" s="435"/>
      <c r="AC36" s="435"/>
      <c r="AD36" s="436"/>
      <c r="AE36" s="228"/>
      <c r="AF36" s="229">
        <v>2738</v>
      </c>
      <c r="AG36" s="224"/>
      <c r="AH36" s="224"/>
      <c r="AI36" s="224"/>
      <c r="AJ36" s="230"/>
      <c r="AK36" s="231"/>
      <c r="AL36" s="227"/>
      <c r="AM36" s="262">
        <v>2965</v>
      </c>
      <c r="AN36" s="262">
        <v>2965</v>
      </c>
      <c r="AO36" s="261"/>
      <c r="AP36" s="66"/>
      <c r="AQ36" s="66"/>
      <c r="AR36" s="66"/>
      <c r="AS36" s="154"/>
      <c r="AT36" s="154"/>
      <c r="AU36" s="154"/>
      <c r="AV36" s="163"/>
      <c r="AW36" s="163"/>
    </row>
    <row r="37" spans="1:49" s="34" customFormat="1" ht="55.15" hidden="1" customHeight="1" thickBot="1" x14ac:dyDescent="0.35">
      <c r="B37" s="35"/>
      <c r="C37" s="196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348" t="s">
        <v>58</v>
      </c>
      <c r="AA37" s="435"/>
      <c r="AB37" s="435"/>
      <c r="AC37" s="435"/>
      <c r="AD37" s="435"/>
      <c r="AE37" s="232"/>
      <c r="AF37" s="222"/>
      <c r="AG37" s="233"/>
      <c r="AH37" s="233"/>
      <c r="AI37" s="233"/>
      <c r="AJ37" s="230"/>
      <c r="AK37" s="231"/>
      <c r="AL37" s="233"/>
      <c r="AM37" s="262">
        <v>1675.2</v>
      </c>
      <c r="AN37" s="262">
        <v>1675.2</v>
      </c>
      <c r="AO37" s="262">
        <v>2025.4</v>
      </c>
      <c r="AP37" s="66"/>
      <c r="AQ37" s="66"/>
      <c r="AR37" s="66"/>
      <c r="AS37" s="154"/>
      <c r="AT37" s="154"/>
      <c r="AU37" s="154"/>
      <c r="AV37" s="163"/>
      <c r="AW37" s="163"/>
    </row>
    <row r="38" spans="1:49" s="34" customFormat="1" ht="38.25" customHeight="1" thickBot="1" x14ac:dyDescent="0.35">
      <c r="B38" s="35"/>
      <c r="C38" s="363" t="s">
        <v>69</v>
      </c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64"/>
      <c r="AE38" s="236"/>
      <c r="AF38" s="237"/>
      <c r="AG38" s="48"/>
      <c r="AH38" s="48"/>
      <c r="AI38" s="48"/>
      <c r="AJ38" s="238"/>
      <c r="AK38" s="76"/>
      <c r="AL38" s="48"/>
      <c r="AM38" s="248">
        <f>AM40+AM41+550</f>
        <v>1250</v>
      </c>
      <c r="AN38" s="248">
        <f t="shared" ref="AN38:AO38" si="9">AN40+AN41</f>
        <v>700</v>
      </c>
      <c r="AO38" s="248">
        <f t="shared" si="9"/>
        <v>700</v>
      </c>
      <c r="AP38" s="298"/>
      <c r="AQ38" s="66"/>
      <c r="AR38" s="66"/>
      <c r="AS38" s="154"/>
      <c r="AT38" s="154"/>
      <c r="AU38" s="154"/>
      <c r="AV38" s="163"/>
      <c r="AW38" s="163"/>
    </row>
    <row r="39" spans="1:49" s="184" customFormat="1" ht="31.15" hidden="1" customHeight="1" x14ac:dyDescent="0.3">
      <c r="B39" s="185"/>
      <c r="C39" s="358" t="s">
        <v>0</v>
      </c>
      <c r="D39" s="359"/>
      <c r="E39" s="359"/>
      <c r="F39" s="359"/>
      <c r="G39" s="359"/>
      <c r="H39" s="359"/>
      <c r="I39" s="359"/>
      <c r="J39" s="359"/>
      <c r="K39" s="359"/>
      <c r="L39" s="359"/>
      <c r="M39" s="359"/>
      <c r="N39" s="359"/>
      <c r="O39" s="359"/>
      <c r="P39" s="359"/>
      <c r="Q39" s="359"/>
      <c r="R39" s="359"/>
      <c r="S39" s="359"/>
      <c r="T39" s="359"/>
      <c r="U39" s="359"/>
      <c r="V39" s="359"/>
      <c r="W39" s="359"/>
      <c r="X39" s="359"/>
      <c r="Y39" s="359"/>
      <c r="Z39" s="359"/>
      <c r="AA39" s="359"/>
      <c r="AB39" s="359"/>
      <c r="AC39" s="359"/>
      <c r="AD39" s="359"/>
      <c r="AE39" s="360"/>
      <c r="AF39" s="77"/>
      <c r="AG39" s="55"/>
      <c r="AH39" s="55"/>
      <c r="AI39" s="55"/>
      <c r="AJ39" s="182"/>
      <c r="AK39" s="183"/>
      <c r="AL39" s="55"/>
      <c r="AM39" s="265"/>
      <c r="AN39" s="265"/>
      <c r="AO39" s="265"/>
      <c r="AP39" s="186"/>
      <c r="AQ39" s="186"/>
      <c r="AR39" s="186"/>
      <c r="AS39" s="187"/>
      <c r="AT39" s="187"/>
      <c r="AU39" s="187"/>
      <c r="AV39" s="188"/>
      <c r="AW39" s="188"/>
    </row>
    <row r="40" spans="1:49" s="184" customFormat="1" ht="32.450000000000003" hidden="1" customHeight="1" x14ac:dyDescent="0.3">
      <c r="B40" s="185"/>
      <c r="C40" s="204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355" t="s">
        <v>45</v>
      </c>
      <c r="AA40" s="356"/>
      <c r="AB40" s="356"/>
      <c r="AC40" s="356"/>
      <c r="AD40" s="357"/>
      <c r="AE40" s="206"/>
      <c r="AF40" s="77"/>
      <c r="AG40" s="55"/>
      <c r="AH40" s="55"/>
      <c r="AI40" s="55"/>
      <c r="AJ40" s="182"/>
      <c r="AK40" s="183"/>
      <c r="AL40" s="55"/>
      <c r="AM40" s="254">
        <v>100</v>
      </c>
      <c r="AN40" s="254">
        <v>100</v>
      </c>
      <c r="AO40" s="254">
        <v>100</v>
      </c>
      <c r="AP40" s="186"/>
      <c r="AQ40" s="186"/>
      <c r="AR40" s="186"/>
      <c r="AS40" s="187"/>
      <c r="AT40" s="187"/>
      <c r="AU40" s="187"/>
      <c r="AV40" s="188"/>
      <c r="AW40" s="188"/>
    </row>
    <row r="41" spans="1:49" s="184" customFormat="1" ht="27.6" hidden="1" customHeight="1" thickBot="1" x14ac:dyDescent="0.35">
      <c r="B41" s="185"/>
      <c r="C41" s="204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355" t="s">
        <v>44</v>
      </c>
      <c r="AA41" s="356"/>
      <c r="AB41" s="356"/>
      <c r="AC41" s="356"/>
      <c r="AD41" s="357"/>
      <c r="AE41" s="174"/>
      <c r="AF41" s="77"/>
      <c r="AG41" s="55"/>
      <c r="AH41" s="55"/>
      <c r="AI41" s="55"/>
      <c r="AJ41" s="182"/>
      <c r="AK41" s="183"/>
      <c r="AL41" s="55"/>
      <c r="AM41" s="262">
        <v>600</v>
      </c>
      <c r="AN41" s="262">
        <v>600</v>
      </c>
      <c r="AO41" s="262">
        <v>600</v>
      </c>
      <c r="AP41" s="186"/>
      <c r="AQ41" s="186"/>
      <c r="AR41" s="186"/>
      <c r="AS41" s="187"/>
      <c r="AT41" s="187"/>
      <c r="AU41" s="187"/>
      <c r="AV41" s="188"/>
      <c r="AW41" s="188"/>
    </row>
    <row r="42" spans="1:49" s="34" customFormat="1" ht="55.15" customHeight="1" thickBot="1" x14ac:dyDescent="0.35">
      <c r="B42" s="35"/>
      <c r="C42" s="363" t="s">
        <v>68</v>
      </c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312"/>
      <c r="P42" s="312"/>
      <c r="Q42" s="312"/>
      <c r="R42" s="312"/>
      <c r="S42" s="312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45"/>
      <c r="AF42" s="237"/>
      <c r="AG42" s="48"/>
      <c r="AH42" s="48"/>
      <c r="AI42" s="48"/>
      <c r="AJ42" s="238"/>
      <c r="AK42" s="76"/>
      <c r="AL42" s="48"/>
      <c r="AM42" s="248">
        <f>2880+295-263</f>
        <v>2912</v>
      </c>
      <c r="AN42" s="248">
        <v>2880</v>
      </c>
      <c r="AO42" s="248">
        <v>2880</v>
      </c>
      <c r="AP42" s="297"/>
      <c r="AQ42" s="66"/>
      <c r="AR42" s="66"/>
      <c r="AS42" s="154"/>
      <c r="AT42" s="154"/>
      <c r="AU42" s="154"/>
      <c r="AV42" s="163"/>
      <c r="AW42" s="163"/>
    </row>
    <row r="43" spans="1:49" s="23" customFormat="1" ht="37.5" customHeight="1" thickBot="1" x14ac:dyDescent="0.35">
      <c r="B43" s="24"/>
      <c r="C43" s="470" t="s">
        <v>60</v>
      </c>
      <c r="D43" s="471"/>
      <c r="E43" s="471"/>
      <c r="F43" s="471"/>
      <c r="G43" s="471"/>
      <c r="H43" s="471"/>
      <c r="I43" s="471"/>
      <c r="J43" s="471"/>
      <c r="K43" s="471"/>
      <c r="L43" s="471"/>
      <c r="M43" s="471"/>
      <c r="N43" s="471"/>
      <c r="O43" s="471"/>
      <c r="P43" s="471"/>
      <c r="Q43" s="471"/>
      <c r="R43" s="471"/>
      <c r="S43" s="471"/>
      <c r="T43" s="471"/>
      <c r="U43" s="471"/>
      <c r="V43" s="471"/>
      <c r="W43" s="471"/>
      <c r="X43" s="471"/>
      <c r="Y43" s="471"/>
      <c r="Z43" s="471"/>
      <c r="AA43" s="471"/>
      <c r="AB43" s="471"/>
      <c r="AC43" s="471"/>
      <c r="AD43" s="472"/>
      <c r="AE43" s="239"/>
      <c r="AF43" s="30">
        <f>2907+569</f>
        <v>3476</v>
      </c>
      <c r="AG43" s="131"/>
      <c r="AH43" s="131"/>
      <c r="AI43" s="131"/>
      <c r="AJ43" s="178"/>
      <c r="AK43" s="178"/>
      <c r="AL43" s="131"/>
      <c r="AM43" s="251">
        <f>4294.25+5.07</f>
        <v>4299.32</v>
      </c>
      <c r="AN43" s="251">
        <v>4444.29</v>
      </c>
      <c r="AO43" s="251">
        <v>4685.7</v>
      </c>
      <c r="AP43" s="148"/>
      <c r="AQ43" s="65"/>
      <c r="AR43" s="65"/>
      <c r="AS43" s="153"/>
      <c r="AT43" s="153"/>
      <c r="AU43" s="153"/>
      <c r="AV43" s="25"/>
      <c r="AW43" s="25"/>
    </row>
    <row r="44" spans="1:49" s="23" customFormat="1" ht="58.15" customHeight="1" thickBot="1" x14ac:dyDescent="0.35">
      <c r="A44" s="25"/>
      <c r="B44" s="25"/>
      <c r="C44" s="465" t="s">
        <v>61</v>
      </c>
      <c r="D44" s="466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  <c r="P44" s="466"/>
      <c r="Q44" s="466"/>
      <c r="R44" s="466"/>
      <c r="S44" s="466"/>
      <c r="T44" s="466"/>
      <c r="U44" s="466"/>
      <c r="V44" s="466"/>
      <c r="W44" s="466"/>
      <c r="X44" s="466"/>
      <c r="Y44" s="466"/>
      <c r="Z44" s="466"/>
      <c r="AA44" s="466"/>
      <c r="AB44" s="466"/>
      <c r="AC44" s="466"/>
      <c r="AD44" s="467"/>
      <c r="AE44" s="175"/>
      <c r="AF44" s="177">
        <v>1922</v>
      </c>
      <c r="AG44" s="55"/>
      <c r="AH44" s="55"/>
      <c r="AI44" s="55"/>
      <c r="AJ44" s="78"/>
      <c r="AK44" s="78"/>
      <c r="AL44" s="55"/>
      <c r="AM44" s="266">
        <f>3198</f>
        <v>3198</v>
      </c>
      <c r="AN44" s="266">
        <v>3217</v>
      </c>
      <c r="AO44" s="248">
        <v>3232</v>
      </c>
      <c r="AP44" s="65"/>
      <c r="AQ44" s="65"/>
      <c r="AR44" s="65"/>
      <c r="AS44" s="153"/>
      <c r="AT44" s="153"/>
      <c r="AU44" s="153"/>
      <c r="AV44" s="25"/>
      <c r="AW44" s="25"/>
    </row>
    <row r="45" spans="1:49" s="23" customFormat="1" ht="54" customHeight="1" thickBot="1" x14ac:dyDescent="0.35">
      <c r="C45" s="363" t="s">
        <v>53</v>
      </c>
      <c r="D45" s="468"/>
      <c r="E45" s="468"/>
      <c r="F45" s="468"/>
      <c r="G45" s="468"/>
      <c r="H45" s="468"/>
      <c r="I45" s="468"/>
      <c r="J45" s="468"/>
      <c r="K45" s="468"/>
      <c r="L45" s="468"/>
      <c r="M45" s="468"/>
      <c r="N45" s="468"/>
      <c r="O45" s="468"/>
      <c r="P45" s="468"/>
      <c r="Q45" s="468"/>
      <c r="R45" s="468"/>
      <c r="S45" s="468"/>
      <c r="T45" s="468"/>
      <c r="U45" s="468"/>
      <c r="V45" s="468"/>
      <c r="W45" s="468"/>
      <c r="X45" s="468"/>
      <c r="Y45" s="468"/>
      <c r="Z45" s="468"/>
      <c r="AA45" s="468"/>
      <c r="AB45" s="468"/>
      <c r="AC45" s="468"/>
      <c r="AD45" s="469"/>
      <c r="AE45" s="48"/>
      <c r="AF45" s="46">
        <f>74-7</f>
        <v>67</v>
      </c>
      <c r="AG45" s="48"/>
      <c r="AH45" s="48"/>
      <c r="AI45" s="48"/>
      <c r="AJ45" s="79"/>
      <c r="AK45" s="79"/>
      <c r="AL45" s="48"/>
      <c r="AM45" s="303">
        <f>13-4</f>
        <v>9</v>
      </c>
      <c r="AN45" s="248">
        <v>13</v>
      </c>
      <c r="AO45" s="248">
        <v>13</v>
      </c>
      <c r="AP45" s="148"/>
      <c r="AQ45" s="65"/>
      <c r="AR45" s="65"/>
      <c r="AS45" s="153"/>
      <c r="AT45" s="153"/>
      <c r="AU45" s="153"/>
      <c r="AV45" s="25"/>
      <c r="AW45" s="25"/>
    </row>
    <row r="46" spans="1:49" s="23" customFormat="1" ht="61.15" customHeight="1" thickBot="1" x14ac:dyDescent="0.35">
      <c r="C46" s="437" t="s">
        <v>22</v>
      </c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438"/>
      <c r="P46" s="438"/>
      <c r="Q46" s="438"/>
      <c r="R46" s="438"/>
      <c r="S46" s="438"/>
      <c r="T46" s="438"/>
      <c r="U46" s="438"/>
      <c r="V46" s="438"/>
      <c r="W46" s="438"/>
      <c r="X46" s="438"/>
      <c r="Y46" s="438"/>
      <c r="Z46" s="438"/>
      <c r="AA46" s="438"/>
      <c r="AB46" s="438"/>
      <c r="AC46" s="438"/>
      <c r="AD46" s="439"/>
      <c r="AE46" s="48"/>
      <c r="AF46" s="46">
        <f>AF48+AF49+AF50</f>
        <v>21692</v>
      </c>
      <c r="AG46" s="49">
        <f t="shared" ref="AG46:AL46" si="10">AG48+AG49+AG50</f>
        <v>0</v>
      </c>
      <c r="AH46" s="46">
        <f t="shared" si="10"/>
        <v>0</v>
      </c>
      <c r="AI46" s="46">
        <f t="shared" si="10"/>
        <v>0</v>
      </c>
      <c r="AJ46" s="46">
        <f t="shared" si="10"/>
        <v>0</v>
      </c>
      <c r="AK46" s="46">
        <f t="shared" si="10"/>
        <v>0</v>
      </c>
      <c r="AL46" s="47">
        <f t="shared" si="10"/>
        <v>0</v>
      </c>
      <c r="AM46" s="248">
        <f>AM48+AM49+AM50</f>
        <v>16359</v>
      </c>
      <c r="AN46" s="248">
        <f>AN48+AN49+AN50</f>
        <v>17299</v>
      </c>
      <c r="AO46" s="248">
        <f>AO48+AO49+AO50</f>
        <v>17299</v>
      </c>
      <c r="AP46" s="308"/>
      <c r="AQ46" s="65"/>
      <c r="AR46" s="65"/>
      <c r="AS46" s="153"/>
      <c r="AT46" s="153"/>
      <c r="AU46" s="153"/>
      <c r="AV46" s="25"/>
      <c r="AW46" s="25"/>
    </row>
    <row r="47" spans="1:49" s="34" customFormat="1" ht="36.6" hidden="1" customHeight="1" x14ac:dyDescent="0.3">
      <c r="C47" s="462" t="s">
        <v>1</v>
      </c>
      <c r="D47" s="463"/>
      <c r="E47" s="463"/>
      <c r="F47" s="463"/>
      <c r="G47" s="463"/>
      <c r="H47" s="463"/>
      <c r="I47" s="463"/>
      <c r="J47" s="463"/>
      <c r="K47" s="463"/>
      <c r="L47" s="463"/>
      <c r="M47" s="463"/>
      <c r="N47" s="463"/>
      <c r="O47" s="463"/>
      <c r="P47" s="463"/>
      <c r="Q47" s="463"/>
      <c r="R47" s="463"/>
      <c r="S47" s="463"/>
      <c r="T47" s="463"/>
      <c r="U47" s="463"/>
      <c r="V47" s="463"/>
      <c r="W47" s="463"/>
      <c r="X47" s="463"/>
      <c r="Y47" s="463"/>
      <c r="Z47" s="463"/>
      <c r="AA47" s="463"/>
      <c r="AB47" s="463"/>
      <c r="AC47" s="463"/>
      <c r="AD47" s="464"/>
      <c r="AE47" s="50"/>
      <c r="AF47" s="51"/>
      <c r="AG47" s="52"/>
      <c r="AH47" s="53"/>
      <c r="AI47" s="53"/>
      <c r="AJ47" s="53"/>
      <c r="AK47" s="53"/>
      <c r="AL47" s="54"/>
      <c r="AM47" s="267"/>
      <c r="AN47" s="268"/>
      <c r="AO47" s="268"/>
      <c r="AP47" s="66"/>
      <c r="AQ47" s="66"/>
      <c r="AR47" s="66"/>
      <c r="AS47" s="154"/>
      <c r="AT47" s="154"/>
      <c r="AU47" s="154"/>
      <c r="AV47" s="163"/>
      <c r="AW47" s="163"/>
    </row>
    <row r="48" spans="1:49" s="34" customFormat="1" ht="42" hidden="1" customHeight="1" x14ac:dyDescent="0.3">
      <c r="C48" s="145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427" t="s">
        <v>2</v>
      </c>
      <c r="AA48" s="427"/>
      <c r="AB48" s="427"/>
      <c r="AC48" s="427"/>
      <c r="AD48" s="428"/>
      <c r="AE48" s="55"/>
      <c r="AF48" s="36">
        <f>20917-194</f>
        <v>20723</v>
      </c>
      <c r="AG48" s="56"/>
      <c r="AH48" s="37"/>
      <c r="AI48" s="37"/>
      <c r="AJ48" s="37"/>
      <c r="AK48" s="37"/>
      <c r="AL48" s="57"/>
      <c r="AM48" s="258">
        <f>16291-902</f>
        <v>15389</v>
      </c>
      <c r="AN48" s="258">
        <v>16291</v>
      </c>
      <c r="AO48" s="258">
        <v>16291</v>
      </c>
      <c r="AP48" s="66"/>
      <c r="AQ48" s="66"/>
      <c r="AR48" s="66"/>
      <c r="AS48" s="154"/>
      <c r="AT48" s="154"/>
      <c r="AU48" s="154"/>
      <c r="AV48" s="163"/>
      <c r="AW48" s="163"/>
    </row>
    <row r="49" spans="3:49" s="34" customFormat="1" ht="68.45" hidden="1" customHeight="1" thickBot="1" x14ac:dyDescent="0.35">
      <c r="C49" s="145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427" t="s">
        <v>54</v>
      </c>
      <c r="AA49" s="427"/>
      <c r="AB49" s="427"/>
      <c r="AC49" s="427"/>
      <c r="AD49" s="428"/>
      <c r="AE49" s="131"/>
      <c r="AF49" s="117">
        <f>778-16</f>
        <v>762</v>
      </c>
      <c r="AG49" s="58"/>
      <c r="AH49" s="43"/>
      <c r="AI49" s="43"/>
      <c r="AJ49" s="43"/>
      <c r="AK49" s="43"/>
      <c r="AL49" s="59"/>
      <c r="AM49" s="258">
        <f>845-29</f>
        <v>816</v>
      </c>
      <c r="AN49" s="269">
        <v>845</v>
      </c>
      <c r="AO49" s="269">
        <v>845</v>
      </c>
      <c r="AP49" s="66"/>
      <c r="AQ49" s="66"/>
      <c r="AR49" s="66"/>
      <c r="AS49" s="154"/>
      <c r="AT49" s="154"/>
      <c r="AU49" s="154"/>
      <c r="AV49" s="163"/>
      <c r="AW49" s="163"/>
    </row>
    <row r="50" spans="3:49" s="34" customFormat="1" ht="47.45" hidden="1" customHeight="1" thickBot="1" x14ac:dyDescent="0.35">
      <c r="C50" s="146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429" t="s">
        <v>55</v>
      </c>
      <c r="AA50" s="429"/>
      <c r="AB50" s="429"/>
      <c r="AC50" s="429"/>
      <c r="AD50" s="430"/>
      <c r="AE50" s="132"/>
      <c r="AF50" s="133">
        <f>209-2</f>
        <v>207</v>
      </c>
      <c r="AG50" s="79"/>
      <c r="AH50" s="79"/>
      <c r="AI50" s="79"/>
      <c r="AJ50" s="79"/>
      <c r="AK50" s="79"/>
      <c r="AL50" s="134"/>
      <c r="AM50" s="270">
        <f>163-9</f>
        <v>154</v>
      </c>
      <c r="AN50" s="271">
        <v>163</v>
      </c>
      <c r="AO50" s="271">
        <v>163</v>
      </c>
      <c r="AP50" s="66"/>
      <c r="AQ50" s="66"/>
      <c r="AR50" s="66"/>
      <c r="AS50" s="154"/>
      <c r="AT50" s="154"/>
      <c r="AU50" s="154"/>
      <c r="AV50" s="163"/>
      <c r="AW50" s="163"/>
    </row>
    <row r="51" spans="3:49" ht="52.9" customHeight="1" thickBot="1" x14ac:dyDescent="0.55000000000000004">
      <c r="C51" s="363" t="s">
        <v>64</v>
      </c>
      <c r="D51" s="458"/>
      <c r="E51" s="458"/>
      <c r="F51" s="458"/>
      <c r="G51" s="458"/>
      <c r="H51" s="458"/>
      <c r="I51" s="458"/>
      <c r="J51" s="458"/>
      <c r="K51" s="458"/>
      <c r="L51" s="458"/>
      <c r="M51" s="458"/>
      <c r="N51" s="458"/>
      <c r="O51" s="458"/>
      <c r="P51" s="458"/>
      <c r="Q51" s="458"/>
      <c r="R51" s="458"/>
      <c r="S51" s="458"/>
      <c r="T51" s="458"/>
      <c r="U51" s="458"/>
      <c r="V51" s="458"/>
      <c r="W51" s="458"/>
      <c r="X51" s="458"/>
      <c r="Y51" s="458"/>
      <c r="Z51" s="458"/>
      <c r="AA51" s="458"/>
      <c r="AB51" s="458"/>
      <c r="AC51" s="458"/>
      <c r="AD51" s="459"/>
      <c r="AE51" s="80"/>
      <c r="AF51" s="46">
        <v>554</v>
      </c>
      <c r="AG51" s="101"/>
      <c r="AH51" s="101"/>
      <c r="AI51" s="101"/>
      <c r="AJ51" s="101"/>
      <c r="AK51" s="101"/>
      <c r="AL51" s="101"/>
      <c r="AM51" s="248">
        <f>1457-503</f>
        <v>954</v>
      </c>
      <c r="AN51" s="248">
        <f>1456-701</f>
        <v>755</v>
      </c>
      <c r="AO51" s="248">
        <f>1456-701</f>
        <v>755</v>
      </c>
      <c r="AP51" s="288"/>
      <c r="AQ51" s="148"/>
      <c r="AR51" s="148"/>
      <c r="AS51" s="164"/>
      <c r="AT51" s="164"/>
      <c r="AU51" s="164"/>
      <c r="AV51" s="1"/>
      <c r="AW51" s="1"/>
    </row>
    <row r="52" spans="3:49" ht="38.25" customHeight="1" thickBot="1" x14ac:dyDescent="0.55000000000000004">
      <c r="C52" s="404" t="s">
        <v>23</v>
      </c>
      <c r="D52" s="405"/>
      <c r="E52" s="405"/>
      <c r="F52" s="405"/>
      <c r="G52" s="405"/>
      <c r="H52" s="405"/>
      <c r="I52" s="405"/>
      <c r="J52" s="405"/>
      <c r="K52" s="405"/>
      <c r="L52" s="405"/>
      <c r="M52" s="405"/>
      <c r="N52" s="405"/>
      <c r="O52" s="405"/>
      <c r="P52" s="405"/>
      <c r="Q52" s="405"/>
      <c r="R52" s="405"/>
      <c r="S52" s="405"/>
      <c r="T52" s="405"/>
      <c r="U52" s="405"/>
      <c r="V52" s="405"/>
      <c r="W52" s="405"/>
      <c r="X52" s="405"/>
      <c r="Y52" s="405"/>
      <c r="Z52" s="405"/>
      <c r="AA52" s="405"/>
      <c r="AB52" s="405"/>
      <c r="AC52" s="405"/>
      <c r="AD52" s="406"/>
      <c r="AE52" s="80"/>
      <c r="AF52" s="60">
        <v>540</v>
      </c>
      <c r="AG52" s="81"/>
      <c r="AH52" s="81"/>
      <c r="AI52" s="81"/>
      <c r="AJ52" s="81"/>
      <c r="AK52" s="81"/>
      <c r="AL52" s="81"/>
      <c r="AM52" s="248">
        <f>1474</f>
        <v>1474</v>
      </c>
      <c r="AN52" s="272">
        <v>1474</v>
      </c>
      <c r="AO52" s="272">
        <v>1474</v>
      </c>
      <c r="AP52" s="148"/>
      <c r="AS52" s="164"/>
      <c r="AT52" s="153"/>
      <c r="AU52" s="153"/>
      <c r="AV52" s="1"/>
      <c r="AW52" s="1"/>
    </row>
    <row r="53" spans="3:49" ht="50.45" customHeight="1" thickBot="1" x14ac:dyDescent="0.55000000000000004">
      <c r="C53" s="404" t="s">
        <v>66</v>
      </c>
      <c r="D53" s="417"/>
      <c r="E53" s="417"/>
      <c r="F53" s="417"/>
      <c r="G53" s="417"/>
      <c r="H53" s="417"/>
      <c r="I53" s="41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  <c r="W53" s="417"/>
      <c r="X53" s="417"/>
      <c r="Y53" s="417"/>
      <c r="Z53" s="417"/>
      <c r="AA53" s="417"/>
      <c r="AB53" s="417"/>
      <c r="AC53" s="417"/>
      <c r="AD53" s="418"/>
      <c r="AE53" s="80"/>
      <c r="AF53" s="60"/>
      <c r="AG53" s="81"/>
      <c r="AH53" s="81"/>
      <c r="AI53" s="81"/>
      <c r="AJ53" s="81"/>
      <c r="AK53" s="81"/>
      <c r="AL53" s="81"/>
      <c r="AM53" s="273">
        <f>0.556+0.053</f>
        <v>0.6090000000000001</v>
      </c>
      <c r="AN53" s="273">
        <v>0.58499999999999996</v>
      </c>
      <c r="AO53" s="273">
        <v>953.37400000000002</v>
      </c>
      <c r="AP53" s="285"/>
      <c r="AS53" s="164"/>
      <c r="AT53" s="153"/>
      <c r="AU53" s="153"/>
      <c r="AV53" s="1"/>
      <c r="AW53" s="1"/>
    </row>
    <row r="54" spans="3:49" ht="62.45" customHeight="1" thickBot="1" x14ac:dyDescent="0.55000000000000004">
      <c r="C54" s="404" t="s">
        <v>65</v>
      </c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  <c r="W54" s="417"/>
      <c r="X54" s="417"/>
      <c r="Y54" s="417"/>
      <c r="Z54" s="417"/>
      <c r="AA54" s="417"/>
      <c r="AB54" s="417"/>
      <c r="AC54" s="417"/>
      <c r="AD54" s="418"/>
      <c r="AE54" s="80"/>
      <c r="AF54" s="60"/>
      <c r="AG54" s="81"/>
      <c r="AH54" s="81"/>
      <c r="AI54" s="81"/>
      <c r="AJ54" s="81"/>
      <c r="AK54" s="81"/>
      <c r="AL54" s="81"/>
      <c r="AM54" s="248">
        <f>1523</f>
        <v>1523</v>
      </c>
      <c r="AN54" s="248">
        <v>1523</v>
      </c>
      <c r="AO54" s="248">
        <v>1523</v>
      </c>
      <c r="AT54" s="153"/>
      <c r="AU54" s="153"/>
      <c r="AV54" s="1"/>
      <c r="AW54" s="1"/>
    </row>
    <row r="55" spans="3:49" ht="56.45" customHeight="1" thickBot="1" x14ac:dyDescent="0.55000000000000004">
      <c r="C55" s="414" t="s">
        <v>67</v>
      </c>
      <c r="D55" s="415"/>
      <c r="E55" s="415"/>
      <c r="F55" s="415"/>
      <c r="G55" s="415"/>
      <c r="H55" s="415"/>
      <c r="I55" s="415"/>
      <c r="J55" s="415"/>
      <c r="K55" s="415"/>
      <c r="L55" s="415"/>
      <c r="M55" s="415"/>
      <c r="N55" s="415"/>
      <c r="O55" s="415"/>
      <c r="P55" s="415"/>
      <c r="Q55" s="415"/>
      <c r="R55" s="415"/>
      <c r="S55" s="415"/>
      <c r="T55" s="415"/>
      <c r="U55" s="415"/>
      <c r="V55" s="415"/>
      <c r="W55" s="415"/>
      <c r="X55" s="415"/>
      <c r="Y55" s="415"/>
      <c r="Z55" s="415"/>
      <c r="AA55" s="415"/>
      <c r="AB55" s="415"/>
      <c r="AC55" s="415"/>
      <c r="AD55" s="416"/>
      <c r="AE55" s="82"/>
      <c r="AF55" s="61"/>
      <c r="AG55" s="83"/>
      <c r="AH55" s="83"/>
      <c r="AI55" s="83"/>
      <c r="AJ55" s="83"/>
      <c r="AK55" s="83"/>
      <c r="AL55" s="83"/>
      <c r="AM55" s="248">
        <f>347</f>
        <v>347</v>
      </c>
      <c r="AN55" s="266">
        <v>347</v>
      </c>
      <c r="AO55" s="248">
        <v>347</v>
      </c>
      <c r="AT55" s="153"/>
      <c r="AU55" s="153"/>
      <c r="AV55" s="1"/>
      <c r="AW55" s="1"/>
    </row>
    <row r="56" spans="3:49" ht="47.25" customHeight="1" thickBot="1" x14ac:dyDescent="0.35">
      <c r="C56" s="476" t="s">
        <v>52</v>
      </c>
      <c r="D56" s="477"/>
      <c r="E56" s="477"/>
      <c r="F56" s="477"/>
      <c r="G56" s="477"/>
      <c r="H56" s="477"/>
      <c r="I56" s="477"/>
      <c r="J56" s="477"/>
      <c r="K56" s="477"/>
      <c r="L56" s="477"/>
      <c r="M56" s="477"/>
      <c r="N56" s="477"/>
      <c r="O56" s="477"/>
      <c r="P56" s="477"/>
      <c r="Q56" s="477"/>
      <c r="R56" s="477"/>
      <c r="S56" s="477"/>
      <c r="T56" s="477"/>
      <c r="U56" s="477"/>
      <c r="V56" s="477"/>
      <c r="W56" s="477"/>
      <c r="X56" s="477"/>
      <c r="Y56" s="477"/>
      <c r="Z56" s="477"/>
      <c r="AA56" s="477"/>
      <c r="AB56" s="477"/>
      <c r="AC56" s="477"/>
      <c r="AD56" s="478"/>
      <c r="AE56" s="126"/>
      <c r="AF56" s="124" t="e">
        <f>AF57+AF58+#REF!+AF60</f>
        <v>#REF!</v>
      </c>
      <c r="AG56" s="124" t="e">
        <f>AG57+AG58+#REF!+AG60</f>
        <v>#REF!</v>
      </c>
      <c r="AH56" s="124" t="e">
        <f>AH57+AH58+#REF!+AH60</f>
        <v>#REF!</v>
      </c>
      <c r="AI56" s="124" t="e">
        <f>AI57+AI58+#REF!+AI60</f>
        <v>#REF!</v>
      </c>
      <c r="AJ56" s="124" t="e">
        <f>AJ57+AJ58+#REF!+AJ60</f>
        <v>#REF!</v>
      </c>
      <c r="AK56" s="124" t="e">
        <f>AK57+AK58+#REF!+AK60</f>
        <v>#REF!</v>
      </c>
      <c r="AL56" s="125" t="e">
        <f>AL57+AL58+#REF!+AL60</f>
        <v>#REF!</v>
      </c>
      <c r="AM56" s="130">
        <f>AM59+AM61+AM62+AM64+AM65+AM66+AM67+AM68+AM69+AM70+AM71+AM72+AM73+AM74+AM75+AM76+AM77+AM78+AM79+AM80+AM81+AM82+AM83+AM84+AM85+AM86+AM87+AM89+AM90+AM92+AM93+AM94+AM88+AM91+AM95</f>
        <v>2285520.6000000006</v>
      </c>
      <c r="AN56" s="130">
        <f t="shared" ref="AN56:AO56" si="11">AN59+AN61+AN62+AN64+AN65+AN66+AN67+AN68+AN69+AN70+AN71+AN72+AN73+AN74+AN75+AN76+AN77+AN78+AN79+AN80+AN81+AN82+AN83+AN84+AN85+AN86+AN87+AN89+AN90+AN92+AN93+AN94+AN88+AN91+AN95</f>
        <v>1886742.4499999997</v>
      </c>
      <c r="AO56" s="130">
        <f t="shared" si="11"/>
        <v>379792.08000000007</v>
      </c>
      <c r="AP56" s="304"/>
      <c r="AQ56" s="289"/>
      <c r="AR56" s="289"/>
      <c r="AS56" s="165"/>
      <c r="AT56" s="166"/>
      <c r="AU56" s="153"/>
      <c r="AV56" s="1"/>
      <c r="AW56" s="1"/>
    </row>
    <row r="57" spans="3:49" ht="58.9" hidden="1" customHeight="1" thickBot="1" x14ac:dyDescent="0.35">
      <c r="C57" s="479" t="s">
        <v>11</v>
      </c>
      <c r="D57" s="480"/>
      <c r="E57" s="480"/>
      <c r="F57" s="480"/>
      <c r="G57" s="480"/>
      <c r="H57" s="480"/>
      <c r="I57" s="480"/>
      <c r="J57" s="480"/>
      <c r="K57" s="480"/>
      <c r="L57" s="480"/>
      <c r="M57" s="480"/>
      <c r="N57" s="480"/>
      <c r="O57" s="480"/>
      <c r="P57" s="480"/>
      <c r="Q57" s="480"/>
      <c r="R57" s="480"/>
      <c r="S57" s="480"/>
      <c r="T57" s="480"/>
      <c r="U57" s="480"/>
      <c r="V57" s="480"/>
      <c r="W57" s="480"/>
      <c r="X57" s="480"/>
      <c r="Y57" s="480"/>
      <c r="Z57" s="480"/>
      <c r="AA57" s="480"/>
      <c r="AB57" s="480"/>
      <c r="AC57" s="480"/>
      <c r="AD57" s="481"/>
      <c r="AE57" s="32"/>
      <c r="AF57" s="30">
        <f>138343-28148.08</f>
        <v>110194.92</v>
      </c>
      <c r="AG57" s="29"/>
      <c r="AH57" s="29"/>
      <c r="AI57" s="29"/>
      <c r="AJ57" s="29"/>
      <c r="AK57" s="29"/>
      <c r="AL57" s="29"/>
      <c r="AM57" s="64"/>
      <c r="AN57" s="243"/>
      <c r="AO57" s="240"/>
      <c r="AT57" s="153"/>
      <c r="AU57" s="153"/>
      <c r="AV57" s="1"/>
      <c r="AW57" s="1"/>
    </row>
    <row r="58" spans="3:49" ht="42" hidden="1" customHeight="1" thickBot="1" x14ac:dyDescent="0.35">
      <c r="C58" s="440" t="s">
        <v>9</v>
      </c>
      <c r="D58" s="441"/>
      <c r="E58" s="441"/>
      <c r="F58" s="441"/>
      <c r="G58" s="441"/>
      <c r="H58" s="441"/>
      <c r="I58" s="441"/>
      <c r="J58" s="441"/>
      <c r="K58" s="441"/>
      <c r="L58" s="441"/>
      <c r="M58" s="441"/>
      <c r="N58" s="441"/>
      <c r="O58" s="441"/>
      <c r="P58" s="441"/>
      <c r="Q58" s="441"/>
      <c r="R58" s="441"/>
      <c r="S58" s="441"/>
      <c r="T58" s="441"/>
      <c r="U58" s="441"/>
      <c r="V58" s="441"/>
      <c r="W58" s="441"/>
      <c r="X58" s="441"/>
      <c r="Y58" s="441"/>
      <c r="Z58" s="441"/>
      <c r="AA58" s="441"/>
      <c r="AB58" s="441"/>
      <c r="AC58" s="441"/>
      <c r="AD58" s="442"/>
      <c r="AE58" s="32"/>
      <c r="AF58" s="46">
        <v>2727</v>
      </c>
      <c r="AG58" s="29"/>
      <c r="AH58" s="29"/>
      <c r="AI58" s="29"/>
      <c r="AJ58" s="29"/>
      <c r="AK58" s="29"/>
      <c r="AL58" s="29"/>
      <c r="AM58" s="64"/>
      <c r="AN58" s="31"/>
      <c r="AO58" s="241"/>
      <c r="AT58" s="153"/>
      <c r="AU58" s="153"/>
      <c r="AV58" s="1"/>
      <c r="AW58" s="1"/>
    </row>
    <row r="59" spans="3:49" ht="33.6" customHeight="1" thickBot="1" x14ac:dyDescent="0.35">
      <c r="C59" s="365" t="s">
        <v>74</v>
      </c>
      <c r="D59" s="366"/>
      <c r="E59" s="366"/>
      <c r="F59" s="366"/>
      <c r="G59" s="366"/>
      <c r="H59" s="366"/>
      <c r="I59" s="366"/>
      <c r="J59" s="366"/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  <c r="V59" s="366"/>
      <c r="W59" s="366"/>
      <c r="X59" s="366"/>
      <c r="Y59" s="366"/>
      <c r="Z59" s="366"/>
      <c r="AA59" s="366"/>
      <c r="AB59" s="366"/>
      <c r="AC59" s="366"/>
      <c r="AD59" s="367"/>
      <c r="AE59" s="87"/>
      <c r="AF59" s="86"/>
      <c r="AG59" s="88"/>
      <c r="AH59" s="88"/>
      <c r="AI59" s="88"/>
      <c r="AJ59" s="88"/>
      <c r="AK59" s="88"/>
      <c r="AL59" s="88"/>
      <c r="AM59" s="235">
        <f>3285</f>
        <v>3285</v>
      </c>
      <c r="AN59" s="235">
        <v>3500</v>
      </c>
      <c r="AO59" s="235">
        <v>3527</v>
      </c>
      <c r="AT59" s="153"/>
      <c r="AU59" s="153"/>
      <c r="AV59" s="1"/>
      <c r="AW59" s="1"/>
    </row>
    <row r="60" spans="3:49" ht="42" hidden="1" customHeight="1" thickBot="1" x14ac:dyDescent="0.35">
      <c r="C60" s="365" t="s">
        <v>10</v>
      </c>
      <c r="D60" s="366"/>
      <c r="E60" s="366"/>
      <c r="F60" s="366"/>
      <c r="G60" s="366"/>
      <c r="H60" s="366"/>
      <c r="I60" s="366"/>
      <c r="J60" s="366"/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7"/>
      <c r="AE60" s="87"/>
      <c r="AF60" s="86">
        <v>806</v>
      </c>
      <c r="AG60" s="88"/>
      <c r="AH60" s="88"/>
      <c r="AI60" s="88"/>
      <c r="AJ60" s="88"/>
      <c r="AK60" s="88"/>
      <c r="AL60" s="88"/>
      <c r="AM60" s="234"/>
      <c r="AN60" s="274"/>
      <c r="AO60" s="274"/>
      <c r="AT60" s="153"/>
      <c r="AU60" s="153"/>
      <c r="AV60" s="1"/>
      <c r="AW60" s="1"/>
    </row>
    <row r="61" spans="3:49" ht="38.450000000000003" hidden="1" customHeight="1" thickBot="1" x14ac:dyDescent="0.35">
      <c r="C61" s="473" t="s">
        <v>32</v>
      </c>
      <c r="D61" s="474"/>
      <c r="E61" s="474"/>
      <c r="F61" s="474"/>
      <c r="G61" s="474"/>
      <c r="H61" s="474"/>
      <c r="I61" s="474"/>
      <c r="J61" s="474"/>
      <c r="K61" s="474"/>
      <c r="L61" s="474"/>
      <c r="M61" s="474"/>
      <c r="N61" s="474"/>
      <c r="O61" s="474"/>
      <c r="P61" s="474"/>
      <c r="Q61" s="474"/>
      <c r="R61" s="474"/>
      <c r="S61" s="474"/>
      <c r="T61" s="474"/>
      <c r="U61" s="474"/>
      <c r="V61" s="474"/>
      <c r="W61" s="474"/>
      <c r="X61" s="474"/>
      <c r="Y61" s="474"/>
      <c r="Z61" s="474"/>
      <c r="AA61" s="474"/>
      <c r="AB61" s="474"/>
      <c r="AC61" s="474"/>
      <c r="AD61" s="475"/>
      <c r="AE61" s="87"/>
      <c r="AF61" s="88"/>
      <c r="AG61" s="88"/>
      <c r="AH61" s="88"/>
      <c r="AI61" s="88"/>
      <c r="AJ61" s="88"/>
      <c r="AK61" s="88"/>
      <c r="AL61" s="88"/>
      <c r="AM61" s="234">
        <v>0</v>
      </c>
      <c r="AN61" s="234">
        <v>0</v>
      </c>
      <c r="AO61" s="235">
        <v>0</v>
      </c>
      <c r="AT61" s="153"/>
      <c r="AU61" s="153"/>
      <c r="AV61" s="1"/>
      <c r="AW61" s="1"/>
    </row>
    <row r="62" spans="3:49" ht="36" hidden="1" customHeight="1" thickBot="1" x14ac:dyDescent="0.35">
      <c r="C62" s="365" t="s">
        <v>36</v>
      </c>
      <c r="D62" s="366"/>
      <c r="E62" s="366"/>
      <c r="F62" s="366"/>
      <c r="G62" s="366"/>
      <c r="H62" s="366"/>
      <c r="I62" s="366"/>
      <c r="J62" s="366"/>
      <c r="K62" s="366"/>
      <c r="L62" s="366"/>
      <c r="M62" s="366"/>
      <c r="N62" s="366"/>
      <c r="O62" s="366"/>
      <c r="P62" s="366"/>
      <c r="Q62" s="366"/>
      <c r="R62" s="366"/>
      <c r="S62" s="366"/>
      <c r="T62" s="366"/>
      <c r="U62" s="366"/>
      <c r="V62" s="366"/>
      <c r="W62" s="366"/>
      <c r="X62" s="366"/>
      <c r="Y62" s="366"/>
      <c r="Z62" s="366"/>
      <c r="AA62" s="366"/>
      <c r="AB62" s="366"/>
      <c r="AC62" s="366"/>
      <c r="AD62" s="367"/>
      <c r="AE62" s="89"/>
      <c r="AF62" s="90"/>
      <c r="AG62" s="90"/>
      <c r="AH62" s="90"/>
      <c r="AI62" s="90"/>
      <c r="AJ62" s="90"/>
      <c r="AK62" s="90"/>
      <c r="AL62" s="90"/>
      <c r="AM62" s="235">
        <f>4090.13+965.1-5055.23</f>
        <v>0</v>
      </c>
      <c r="AN62" s="235">
        <v>0</v>
      </c>
      <c r="AO62" s="235">
        <v>0</v>
      </c>
      <c r="AP62" s="148"/>
      <c r="AT62" s="153"/>
      <c r="AU62" s="153"/>
      <c r="AV62" s="1"/>
      <c r="AW62" s="1"/>
    </row>
    <row r="63" spans="3:49" ht="36" hidden="1" customHeight="1" thickBot="1" x14ac:dyDescent="0.35">
      <c r="C63" s="365"/>
      <c r="D63" s="312"/>
      <c r="E63" s="312"/>
      <c r="F63" s="312"/>
      <c r="G63" s="312"/>
      <c r="H63" s="312"/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  <c r="Z63" s="312"/>
      <c r="AA63" s="312"/>
      <c r="AB63" s="312"/>
      <c r="AC63" s="312"/>
      <c r="AD63" s="312"/>
      <c r="AE63" s="89"/>
      <c r="AF63" s="90"/>
      <c r="AG63" s="90"/>
      <c r="AH63" s="90"/>
      <c r="AI63" s="90"/>
      <c r="AJ63" s="90"/>
      <c r="AK63" s="90"/>
      <c r="AL63" s="90"/>
      <c r="AM63" s="235"/>
      <c r="AN63" s="275"/>
      <c r="AO63" s="235"/>
      <c r="AP63" s="148"/>
      <c r="AT63" s="153"/>
      <c r="AU63" s="153"/>
      <c r="AV63" s="1"/>
      <c r="AW63" s="1"/>
    </row>
    <row r="64" spans="3:49" ht="49.15" customHeight="1" thickBot="1" x14ac:dyDescent="0.35">
      <c r="C64" s="440" t="s">
        <v>77</v>
      </c>
      <c r="D64" s="391"/>
      <c r="E64" s="391"/>
      <c r="F64" s="391"/>
      <c r="G64" s="391"/>
      <c r="H64" s="391"/>
      <c r="I64" s="391"/>
      <c r="J64" s="391"/>
      <c r="K64" s="391"/>
      <c r="L64" s="391"/>
      <c r="M64" s="391"/>
      <c r="N64" s="391"/>
      <c r="O64" s="391"/>
      <c r="P64" s="391"/>
      <c r="Q64" s="391"/>
      <c r="R64" s="391"/>
      <c r="S64" s="391"/>
      <c r="T64" s="391"/>
      <c r="U64" s="391"/>
      <c r="V64" s="391"/>
      <c r="W64" s="391"/>
      <c r="X64" s="391"/>
      <c r="Y64" s="391"/>
      <c r="Z64" s="391"/>
      <c r="AA64" s="391"/>
      <c r="AB64" s="391"/>
      <c r="AC64" s="391"/>
      <c r="AD64" s="391"/>
      <c r="AE64" s="101"/>
      <c r="AF64" s="242"/>
      <c r="AG64" s="242"/>
      <c r="AH64" s="242"/>
      <c r="AI64" s="242"/>
      <c r="AJ64" s="242"/>
      <c r="AK64" s="242"/>
      <c r="AL64" s="242"/>
      <c r="AM64" s="248">
        <v>10000</v>
      </c>
      <c r="AN64" s="251">
        <v>0</v>
      </c>
      <c r="AO64" s="248">
        <v>0</v>
      </c>
      <c r="AP64" s="460"/>
      <c r="AQ64" s="461"/>
      <c r="AT64" s="153"/>
      <c r="AU64" s="153"/>
      <c r="AV64" s="1"/>
      <c r="AW64" s="1"/>
    </row>
    <row r="65" spans="3:49" ht="37.15" customHeight="1" thickBot="1" x14ac:dyDescent="0.35">
      <c r="C65" s="365" t="s">
        <v>18</v>
      </c>
      <c r="D65" s="366"/>
      <c r="E65" s="366"/>
      <c r="F65" s="366"/>
      <c r="G65" s="366"/>
      <c r="H65" s="366"/>
      <c r="I65" s="366"/>
      <c r="J65" s="366"/>
      <c r="K65" s="366"/>
      <c r="L65" s="366"/>
      <c r="M65" s="366"/>
      <c r="N65" s="366"/>
      <c r="O65" s="366"/>
      <c r="P65" s="366"/>
      <c r="Q65" s="366"/>
      <c r="R65" s="366"/>
      <c r="S65" s="366"/>
      <c r="T65" s="366"/>
      <c r="U65" s="366"/>
      <c r="V65" s="366"/>
      <c r="W65" s="366"/>
      <c r="X65" s="366"/>
      <c r="Y65" s="366"/>
      <c r="Z65" s="366"/>
      <c r="AA65" s="366"/>
      <c r="AB65" s="366"/>
      <c r="AC65" s="366"/>
      <c r="AD65" s="366"/>
      <c r="AE65" s="89"/>
      <c r="AF65" s="90"/>
      <c r="AG65" s="90"/>
      <c r="AH65" s="90"/>
      <c r="AI65" s="90"/>
      <c r="AJ65" s="90"/>
      <c r="AK65" s="90"/>
      <c r="AL65" s="90"/>
      <c r="AM65" s="235">
        <f>16528</f>
        <v>16528</v>
      </c>
      <c r="AN65" s="235">
        <v>17820.3</v>
      </c>
      <c r="AO65" s="235">
        <v>18452.75</v>
      </c>
      <c r="AT65" s="153"/>
      <c r="AU65" s="153"/>
      <c r="AV65" s="1"/>
      <c r="AW65" s="1"/>
    </row>
    <row r="66" spans="3:49" s="84" customFormat="1" ht="50.45" customHeight="1" thickBot="1" x14ac:dyDescent="0.35">
      <c r="C66" s="365" t="s">
        <v>71</v>
      </c>
      <c r="D66" s="366"/>
      <c r="E66" s="366"/>
      <c r="F66" s="366"/>
      <c r="G66" s="366"/>
      <c r="H66" s="366"/>
      <c r="I66" s="366"/>
      <c r="J66" s="366"/>
      <c r="K66" s="366"/>
      <c r="L66" s="366"/>
      <c r="M66" s="366"/>
      <c r="N66" s="366"/>
      <c r="O66" s="366"/>
      <c r="P66" s="366"/>
      <c r="Q66" s="366"/>
      <c r="R66" s="366"/>
      <c r="S66" s="366"/>
      <c r="T66" s="366"/>
      <c r="U66" s="366"/>
      <c r="V66" s="366"/>
      <c r="W66" s="366"/>
      <c r="X66" s="366"/>
      <c r="Y66" s="366"/>
      <c r="Z66" s="366"/>
      <c r="AA66" s="366"/>
      <c r="AB66" s="366"/>
      <c r="AC66" s="366"/>
      <c r="AD66" s="367"/>
      <c r="AE66" s="89"/>
      <c r="AF66" s="90"/>
      <c r="AG66" s="90"/>
      <c r="AH66" s="90"/>
      <c r="AI66" s="90"/>
      <c r="AJ66" s="90"/>
      <c r="AK66" s="90"/>
      <c r="AL66" s="90"/>
      <c r="AM66" s="248">
        <f>34454.9-7421.9</f>
        <v>27033</v>
      </c>
      <c r="AN66" s="235">
        <v>36496.800000000003</v>
      </c>
      <c r="AO66" s="235">
        <v>36086.9</v>
      </c>
      <c r="AP66" s="309"/>
      <c r="AQ66" s="140"/>
      <c r="AR66" s="140"/>
      <c r="AS66" s="296"/>
      <c r="AT66" s="155"/>
      <c r="AU66" s="155"/>
      <c r="AV66" s="167"/>
      <c r="AW66" s="167"/>
    </row>
    <row r="67" spans="3:49" ht="57.6" customHeight="1" thickBot="1" x14ac:dyDescent="0.35">
      <c r="C67" s="365" t="s">
        <v>72</v>
      </c>
      <c r="D67" s="366"/>
      <c r="E67" s="366"/>
      <c r="F67" s="366"/>
      <c r="G67" s="366"/>
      <c r="H67" s="366"/>
      <c r="I67" s="366"/>
      <c r="J67" s="366"/>
      <c r="K67" s="366"/>
      <c r="L67" s="366"/>
      <c r="M67" s="366"/>
      <c r="N67" s="366"/>
      <c r="O67" s="366"/>
      <c r="P67" s="366"/>
      <c r="Q67" s="366"/>
      <c r="R67" s="366"/>
      <c r="S67" s="366"/>
      <c r="T67" s="366"/>
      <c r="U67" s="366"/>
      <c r="V67" s="366"/>
      <c r="W67" s="366"/>
      <c r="X67" s="366"/>
      <c r="Y67" s="366"/>
      <c r="Z67" s="366"/>
      <c r="AA67" s="366"/>
      <c r="AB67" s="366"/>
      <c r="AC67" s="366"/>
      <c r="AD67" s="366"/>
      <c r="AE67" s="89"/>
      <c r="AF67" s="90"/>
      <c r="AG67" s="90"/>
      <c r="AH67" s="90"/>
      <c r="AI67" s="90"/>
      <c r="AJ67" s="90"/>
      <c r="AK67" s="90"/>
      <c r="AL67" s="90"/>
      <c r="AM67" s="248">
        <f>16427+416-1939</f>
        <v>14904</v>
      </c>
      <c r="AN67" s="235">
        <v>0</v>
      </c>
      <c r="AO67" s="235">
        <v>0</v>
      </c>
      <c r="AP67" s="148"/>
      <c r="AS67" s="295"/>
      <c r="AT67" s="153"/>
      <c r="AU67" s="153"/>
      <c r="AV67" s="1"/>
      <c r="AW67" s="1"/>
    </row>
    <row r="68" spans="3:49" ht="37.15" hidden="1" customHeight="1" thickBot="1" x14ac:dyDescent="0.35">
      <c r="C68" s="321" t="s">
        <v>38</v>
      </c>
      <c r="D68" s="368"/>
      <c r="E68" s="368"/>
      <c r="F68" s="368"/>
      <c r="G68" s="368"/>
      <c r="H68" s="368"/>
      <c r="I68" s="368"/>
      <c r="J68" s="368"/>
      <c r="K68" s="368"/>
      <c r="L68" s="368"/>
      <c r="M68" s="368"/>
      <c r="N68" s="368"/>
      <c r="O68" s="368"/>
      <c r="P68" s="368"/>
      <c r="Q68" s="368"/>
      <c r="R68" s="368"/>
      <c r="S68" s="368"/>
      <c r="T68" s="368"/>
      <c r="U68" s="368"/>
      <c r="V68" s="368"/>
      <c r="W68" s="368"/>
      <c r="X68" s="368"/>
      <c r="Y68" s="368"/>
      <c r="Z68" s="368"/>
      <c r="AA68" s="368"/>
      <c r="AB68" s="368"/>
      <c r="AC68" s="368"/>
      <c r="AD68" s="369"/>
      <c r="AE68" s="89"/>
      <c r="AF68" s="90"/>
      <c r="AG68" s="90"/>
      <c r="AH68" s="90"/>
      <c r="AI68" s="90"/>
      <c r="AJ68" s="90"/>
      <c r="AK68" s="90"/>
      <c r="AL68" s="90"/>
      <c r="AM68" s="235"/>
      <c r="AN68" s="276">
        <v>0</v>
      </c>
      <c r="AO68" s="276">
        <v>0</v>
      </c>
      <c r="AQ68" s="67"/>
      <c r="AR68" s="141"/>
      <c r="AS68" s="158"/>
      <c r="AT68" s="156"/>
      <c r="AU68" s="153"/>
      <c r="AV68" s="1"/>
      <c r="AW68" s="1"/>
    </row>
    <row r="69" spans="3:49" ht="37.15" hidden="1" customHeight="1" thickBot="1" x14ac:dyDescent="0.35">
      <c r="C69" s="321" t="s">
        <v>21</v>
      </c>
      <c r="D69" s="322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2"/>
      <c r="Q69" s="322"/>
      <c r="R69" s="322"/>
      <c r="S69" s="322"/>
      <c r="T69" s="322"/>
      <c r="U69" s="322"/>
      <c r="V69" s="322"/>
      <c r="W69" s="322"/>
      <c r="X69" s="322"/>
      <c r="Y69" s="322"/>
      <c r="Z69" s="322"/>
      <c r="AA69" s="322"/>
      <c r="AB69" s="322"/>
      <c r="AC69" s="322"/>
      <c r="AD69" s="323"/>
      <c r="AE69" s="91"/>
      <c r="AF69" s="92"/>
      <c r="AG69" s="92"/>
      <c r="AH69" s="92"/>
      <c r="AI69" s="92"/>
      <c r="AJ69" s="92"/>
      <c r="AK69" s="92"/>
      <c r="AL69" s="92"/>
      <c r="AM69" s="275"/>
      <c r="AN69" s="277">
        <v>0</v>
      </c>
      <c r="AO69" s="276">
        <v>0</v>
      </c>
      <c r="AP69" s="148"/>
      <c r="AT69" s="153"/>
      <c r="AU69" s="153"/>
      <c r="AV69" s="1"/>
      <c r="AW69" s="1"/>
    </row>
    <row r="70" spans="3:49" ht="37.15" hidden="1" customHeight="1" thickBot="1" x14ac:dyDescent="0.35">
      <c r="C70" s="321" t="s">
        <v>39</v>
      </c>
      <c r="D70" s="322"/>
      <c r="E70" s="322"/>
      <c r="F70" s="322"/>
      <c r="G70" s="322"/>
      <c r="H70" s="322"/>
      <c r="I70" s="322"/>
      <c r="J70" s="322"/>
      <c r="K70" s="322"/>
      <c r="L70" s="322"/>
      <c r="M70" s="322"/>
      <c r="N70" s="322"/>
      <c r="O70" s="322"/>
      <c r="P70" s="322"/>
      <c r="Q70" s="322"/>
      <c r="R70" s="322"/>
      <c r="S70" s="322"/>
      <c r="T70" s="322"/>
      <c r="U70" s="322"/>
      <c r="V70" s="322"/>
      <c r="W70" s="322"/>
      <c r="X70" s="322"/>
      <c r="Y70" s="322"/>
      <c r="Z70" s="322"/>
      <c r="AA70" s="322"/>
      <c r="AB70" s="322"/>
      <c r="AC70" s="322"/>
      <c r="AD70" s="323"/>
      <c r="AE70" s="89"/>
      <c r="AF70" s="90"/>
      <c r="AG70" s="90"/>
      <c r="AH70" s="90"/>
      <c r="AI70" s="90"/>
      <c r="AJ70" s="90"/>
      <c r="AK70" s="90"/>
      <c r="AL70" s="90"/>
      <c r="AM70" s="248"/>
      <c r="AN70" s="276">
        <v>0</v>
      </c>
      <c r="AO70" s="276">
        <v>0</v>
      </c>
      <c r="AP70" s="148"/>
      <c r="AT70" s="153"/>
      <c r="AU70" s="153"/>
      <c r="AV70" s="1"/>
      <c r="AW70" s="1"/>
    </row>
    <row r="71" spans="3:49" ht="37.15" hidden="1" customHeight="1" thickBot="1" x14ac:dyDescent="0.25">
      <c r="C71" s="321" t="s">
        <v>41</v>
      </c>
      <c r="D71" s="322"/>
      <c r="E71" s="322"/>
      <c r="F71" s="322"/>
      <c r="G71" s="322"/>
      <c r="H71" s="322"/>
      <c r="I71" s="322"/>
      <c r="J71" s="322"/>
      <c r="K71" s="322"/>
      <c r="L71" s="322"/>
      <c r="M71" s="322"/>
      <c r="N71" s="322"/>
      <c r="O71" s="322"/>
      <c r="P71" s="322"/>
      <c r="Q71" s="322"/>
      <c r="R71" s="322"/>
      <c r="S71" s="322"/>
      <c r="T71" s="322"/>
      <c r="U71" s="322"/>
      <c r="V71" s="322"/>
      <c r="W71" s="322"/>
      <c r="X71" s="322"/>
      <c r="Y71" s="322"/>
      <c r="Z71" s="322"/>
      <c r="AA71" s="322"/>
      <c r="AB71" s="322"/>
      <c r="AC71" s="322"/>
      <c r="AD71" s="323"/>
      <c r="AE71" s="89"/>
      <c r="AF71" s="90"/>
      <c r="AG71" s="90"/>
      <c r="AH71" s="90"/>
      <c r="AI71" s="90"/>
      <c r="AJ71" s="90"/>
      <c r="AK71" s="90"/>
      <c r="AL71" s="90"/>
      <c r="AM71" s="248"/>
      <c r="AN71" s="276">
        <v>0</v>
      </c>
      <c r="AO71" s="276">
        <v>0</v>
      </c>
      <c r="AQ71" s="161"/>
      <c r="AR71" s="165"/>
      <c r="AS71" s="160"/>
      <c r="AT71" s="168"/>
      <c r="AU71" s="165"/>
      <c r="AV71" s="1"/>
      <c r="AW71" s="1"/>
    </row>
    <row r="72" spans="3:49" ht="70.900000000000006" hidden="1" customHeight="1" thickBot="1" x14ac:dyDescent="0.35">
      <c r="C72" s="321" t="s">
        <v>35</v>
      </c>
      <c r="D72" s="322"/>
      <c r="E72" s="322"/>
      <c r="F72" s="322"/>
      <c r="G72" s="322"/>
      <c r="H72" s="322"/>
      <c r="I72" s="322"/>
      <c r="J72" s="322"/>
      <c r="K72" s="322"/>
      <c r="L72" s="322"/>
      <c r="M72" s="322"/>
      <c r="N72" s="322"/>
      <c r="O72" s="322"/>
      <c r="P72" s="322"/>
      <c r="Q72" s="322"/>
      <c r="R72" s="322"/>
      <c r="S72" s="322"/>
      <c r="T72" s="322"/>
      <c r="U72" s="322"/>
      <c r="V72" s="322"/>
      <c r="W72" s="322"/>
      <c r="X72" s="322"/>
      <c r="Y72" s="322"/>
      <c r="Z72" s="322"/>
      <c r="AA72" s="322"/>
      <c r="AB72" s="322"/>
      <c r="AC72" s="322"/>
      <c r="AD72" s="323"/>
      <c r="AE72" s="89"/>
      <c r="AF72" s="90"/>
      <c r="AG72" s="90"/>
      <c r="AH72" s="90"/>
      <c r="AI72" s="90"/>
      <c r="AJ72" s="90"/>
      <c r="AK72" s="90"/>
      <c r="AL72" s="90"/>
      <c r="AM72" s="235"/>
      <c r="AN72" s="276">
        <v>0</v>
      </c>
      <c r="AO72" s="276">
        <v>0</v>
      </c>
      <c r="AP72" s="302"/>
      <c r="AQ72" s="302"/>
      <c r="AR72" s="302"/>
      <c r="AT72" s="153"/>
      <c r="AU72" s="153"/>
      <c r="AV72" s="1"/>
      <c r="AW72" s="1"/>
    </row>
    <row r="73" spans="3:49" ht="39.6" hidden="1" customHeight="1" thickBot="1" x14ac:dyDescent="0.35">
      <c r="C73" s="342" t="s">
        <v>37</v>
      </c>
      <c r="D73" s="343"/>
      <c r="E73" s="343"/>
      <c r="F73" s="343"/>
      <c r="G73" s="343"/>
      <c r="H73" s="343"/>
      <c r="I73" s="343"/>
      <c r="J73" s="343"/>
      <c r="K73" s="343"/>
      <c r="L73" s="343"/>
      <c r="M73" s="343"/>
      <c r="N73" s="343"/>
      <c r="O73" s="343"/>
      <c r="P73" s="343"/>
      <c r="Q73" s="343"/>
      <c r="R73" s="343"/>
      <c r="S73" s="343"/>
      <c r="T73" s="343"/>
      <c r="U73" s="343"/>
      <c r="V73" s="343"/>
      <c r="W73" s="343"/>
      <c r="X73" s="343"/>
      <c r="Y73" s="343"/>
      <c r="Z73" s="343"/>
      <c r="AA73" s="343"/>
      <c r="AB73" s="343"/>
      <c r="AC73" s="343"/>
      <c r="AD73" s="344"/>
      <c r="AE73" s="89"/>
      <c r="AF73" s="94"/>
      <c r="AG73" s="89"/>
      <c r="AH73" s="89"/>
      <c r="AI73" s="89"/>
      <c r="AJ73" s="89"/>
      <c r="AK73" s="89"/>
      <c r="AL73" s="89"/>
      <c r="AM73" s="235">
        <v>0</v>
      </c>
      <c r="AN73" s="235">
        <v>0</v>
      </c>
      <c r="AO73" s="235">
        <v>0</v>
      </c>
      <c r="AT73" s="153"/>
      <c r="AU73" s="153"/>
      <c r="AV73" s="1"/>
      <c r="AW73" s="1"/>
    </row>
    <row r="74" spans="3:49" s="84" customFormat="1" ht="46.9" customHeight="1" thickBot="1" x14ac:dyDescent="0.35">
      <c r="C74" s="328" t="s">
        <v>70</v>
      </c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29"/>
      <c r="T74" s="329"/>
      <c r="U74" s="329"/>
      <c r="V74" s="329"/>
      <c r="W74" s="329"/>
      <c r="X74" s="329"/>
      <c r="Y74" s="329"/>
      <c r="Z74" s="329"/>
      <c r="AA74" s="329"/>
      <c r="AB74" s="329"/>
      <c r="AC74" s="329"/>
      <c r="AD74" s="330"/>
      <c r="AE74" s="91"/>
      <c r="AF74" s="135"/>
      <c r="AG74" s="91"/>
      <c r="AH74" s="91"/>
      <c r="AI74" s="91"/>
      <c r="AJ74" s="91"/>
      <c r="AK74" s="91"/>
      <c r="AL74" s="91"/>
      <c r="AM74" s="275">
        <f>295.02</f>
        <v>295.02</v>
      </c>
      <c r="AN74" s="277">
        <v>298.49</v>
      </c>
      <c r="AO74" s="276">
        <f>298.53-0.01</f>
        <v>298.52</v>
      </c>
      <c r="AP74" s="140"/>
      <c r="AQ74" s="140"/>
      <c r="AR74" s="140"/>
      <c r="AS74" s="155"/>
      <c r="AT74" s="155"/>
      <c r="AU74" s="155"/>
      <c r="AV74" s="167"/>
      <c r="AW74" s="167"/>
    </row>
    <row r="75" spans="3:49" ht="39.6" customHeight="1" thickBot="1" x14ac:dyDescent="0.35">
      <c r="C75" s="331" t="s">
        <v>76</v>
      </c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2"/>
      <c r="T75" s="332"/>
      <c r="U75" s="332"/>
      <c r="V75" s="332"/>
      <c r="W75" s="332"/>
      <c r="X75" s="332"/>
      <c r="Y75" s="332"/>
      <c r="Z75" s="332"/>
      <c r="AA75" s="332"/>
      <c r="AB75" s="332"/>
      <c r="AC75" s="332"/>
      <c r="AD75" s="333"/>
      <c r="AE75" s="99"/>
      <c r="AF75" s="100"/>
      <c r="AG75" s="99"/>
      <c r="AH75" s="99"/>
      <c r="AI75" s="99"/>
      <c r="AJ75" s="99"/>
      <c r="AK75" s="99"/>
      <c r="AL75" s="99"/>
      <c r="AM75" s="235">
        <v>368007.25</v>
      </c>
      <c r="AN75" s="235">
        <v>193273.60000000001</v>
      </c>
      <c r="AO75" s="276">
        <v>0</v>
      </c>
      <c r="AP75" s="148"/>
      <c r="AQ75" s="148"/>
      <c r="AT75" s="153"/>
      <c r="AU75" s="153"/>
      <c r="AV75" s="1"/>
      <c r="AW75" s="1"/>
    </row>
    <row r="76" spans="3:49" ht="42" customHeight="1" thickBot="1" x14ac:dyDescent="0.35">
      <c r="C76" s="331" t="s">
        <v>48</v>
      </c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2"/>
      <c r="T76" s="332"/>
      <c r="U76" s="332"/>
      <c r="V76" s="332"/>
      <c r="W76" s="332"/>
      <c r="X76" s="332"/>
      <c r="Y76" s="332"/>
      <c r="Z76" s="332"/>
      <c r="AA76" s="332"/>
      <c r="AB76" s="332"/>
      <c r="AC76" s="332"/>
      <c r="AD76" s="333"/>
      <c r="AE76" s="87"/>
      <c r="AF76" s="93"/>
      <c r="AG76" s="87"/>
      <c r="AH76" s="87"/>
      <c r="AI76" s="87"/>
      <c r="AJ76" s="87"/>
      <c r="AK76" s="87"/>
      <c r="AL76" s="87"/>
      <c r="AM76" s="235">
        <f>226896.84+19240.16+3348.17</f>
        <v>249485.17</v>
      </c>
      <c r="AN76" s="276">
        <f>86221.29</f>
        <v>86221.29</v>
      </c>
      <c r="AO76" s="276">
        <v>0</v>
      </c>
      <c r="AP76" s="151"/>
      <c r="AQ76" s="151"/>
      <c r="AT76" s="153"/>
      <c r="AU76" s="153"/>
      <c r="AV76" s="1"/>
      <c r="AW76" s="1"/>
    </row>
    <row r="77" spans="3:49" ht="39.6" hidden="1" customHeight="1" thickBot="1" x14ac:dyDescent="0.35">
      <c r="C77" s="342" t="s">
        <v>27</v>
      </c>
      <c r="D77" s="343"/>
      <c r="E77" s="343"/>
      <c r="F77" s="343"/>
      <c r="G77" s="343"/>
      <c r="H77" s="343"/>
      <c r="I77" s="343"/>
      <c r="J77" s="343"/>
      <c r="K77" s="343"/>
      <c r="L77" s="343"/>
      <c r="M77" s="343"/>
      <c r="N77" s="343"/>
      <c r="O77" s="343"/>
      <c r="P77" s="343"/>
      <c r="Q77" s="343"/>
      <c r="R77" s="343"/>
      <c r="S77" s="343"/>
      <c r="T77" s="343"/>
      <c r="U77" s="343"/>
      <c r="V77" s="343"/>
      <c r="W77" s="343"/>
      <c r="X77" s="343"/>
      <c r="Y77" s="343"/>
      <c r="Z77" s="343"/>
      <c r="AA77" s="343"/>
      <c r="AB77" s="343"/>
      <c r="AC77" s="343"/>
      <c r="AD77" s="344"/>
      <c r="AE77" s="87"/>
      <c r="AF77" s="93"/>
      <c r="AG77" s="87"/>
      <c r="AH77" s="87"/>
      <c r="AI77" s="87"/>
      <c r="AJ77" s="87"/>
      <c r="AK77" s="87"/>
      <c r="AL77" s="87"/>
      <c r="AM77" s="251"/>
      <c r="AN77" s="276">
        <v>0</v>
      </c>
      <c r="AO77" s="276">
        <v>0</v>
      </c>
      <c r="AT77" s="153"/>
      <c r="AU77" s="153"/>
      <c r="AV77" s="1"/>
      <c r="AW77" s="1"/>
    </row>
    <row r="78" spans="3:49" s="84" customFormat="1" ht="74.45" customHeight="1" thickBot="1" x14ac:dyDescent="0.35">
      <c r="C78" s="331" t="s">
        <v>73</v>
      </c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2"/>
      <c r="T78" s="332"/>
      <c r="U78" s="332"/>
      <c r="V78" s="332"/>
      <c r="W78" s="332"/>
      <c r="X78" s="332"/>
      <c r="Y78" s="332"/>
      <c r="Z78" s="332"/>
      <c r="AA78" s="332"/>
      <c r="AB78" s="332"/>
      <c r="AC78" s="332"/>
      <c r="AD78" s="333"/>
      <c r="AE78" s="87"/>
      <c r="AF78" s="93"/>
      <c r="AG78" s="87"/>
      <c r="AH78" s="87"/>
      <c r="AI78" s="87"/>
      <c r="AJ78" s="87"/>
      <c r="AK78" s="87"/>
      <c r="AL78" s="87"/>
      <c r="AM78" s="275">
        <f>7508.42-1252.62</f>
        <v>6255.8</v>
      </c>
      <c r="AN78" s="235">
        <v>0</v>
      </c>
      <c r="AO78" s="235">
        <v>0</v>
      </c>
      <c r="AP78" s="310"/>
      <c r="AQ78" s="140"/>
      <c r="AR78" s="140"/>
      <c r="AS78" s="155"/>
      <c r="AT78" s="155"/>
      <c r="AU78" s="155"/>
      <c r="AV78" s="167"/>
      <c r="AW78" s="167"/>
    </row>
    <row r="79" spans="3:49" ht="105.6" hidden="1" customHeight="1" thickBot="1" x14ac:dyDescent="0.35">
      <c r="C79" s="331" t="s">
        <v>33</v>
      </c>
      <c r="D79" s="332"/>
      <c r="E79" s="332"/>
      <c r="F79" s="332"/>
      <c r="G79" s="332"/>
      <c r="H79" s="332"/>
      <c r="I79" s="332"/>
      <c r="J79" s="332"/>
      <c r="K79" s="332"/>
      <c r="L79" s="332"/>
      <c r="M79" s="332"/>
      <c r="N79" s="332"/>
      <c r="O79" s="332"/>
      <c r="P79" s="332"/>
      <c r="Q79" s="332"/>
      <c r="R79" s="332"/>
      <c r="S79" s="332"/>
      <c r="T79" s="332"/>
      <c r="U79" s="332"/>
      <c r="V79" s="332"/>
      <c r="W79" s="332"/>
      <c r="X79" s="332"/>
      <c r="Y79" s="332"/>
      <c r="Z79" s="332"/>
      <c r="AA79" s="332"/>
      <c r="AB79" s="332"/>
      <c r="AC79" s="332"/>
      <c r="AD79" s="333"/>
      <c r="AE79" s="87"/>
      <c r="AF79" s="93"/>
      <c r="AG79" s="87"/>
      <c r="AH79" s="87"/>
      <c r="AI79" s="87"/>
      <c r="AJ79" s="87"/>
      <c r="AK79" s="87"/>
      <c r="AL79" s="87"/>
      <c r="AM79" s="275">
        <v>0</v>
      </c>
      <c r="AN79" s="276">
        <v>0</v>
      </c>
      <c r="AO79" s="276">
        <v>0</v>
      </c>
      <c r="AT79" s="153"/>
      <c r="AU79" s="153"/>
      <c r="AV79" s="1"/>
      <c r="AW79" s="1"/>
    </row>
    <row r="80" spans="3:49" ht="37.15" hidden="1" customHeight="1" thickBot="1" x14ac:dyDescent="0.35">
      <c r="C80" s="342" t="s">
        <v>34</v>
      </c>
      <c r="D80" s="343"/>
      <c r="E80" s="343"/>
      <c r="F80" s="343"/>
      <c r="G80" s="343"/>
      <c r="H80" s="343"/>
      <c r="I80" s="343"/>
      <c r="J80" s="343"/>
      <c r="K80" s="343"/>
      <c r="L80" s="343"/>
      <c r="M80" s="343"/>
      <c r="N80" s="343"/>
      <c r="O80" s="343"/>
      <c r="P80" s="343"/>
      <c r="Q80" s="343"/>
      <c r="R80" s="343"/>
      <c r="S80" s="343"/>
      <c r="T80" s="343"/>
      <c r="U80" s="343"/>
      <c r="V80" s="343"/>
      <c r="W80" s="343"/>
      <c r="X80" s="343"/>
      <c r="Y80" s="343"/>
      <c r="Z80" s="343"/>
      <c r="AA80" s="343"/>
      <c r="AB80" s="343"/>
      <c r="AC80" s="343"/>
      <c r="AD80" s="344"/>
      <c r="AE80" s="149"/>
      <c r="AF80" s="150"/>
      <c r="AG80" s="149"/>
      <c r="AH80" s="149"/>
      <c r="AI80" s="149"/>
      <c r="AJ80" s="149"/>
      <c r="AK80" s="149"/>
      <c r="AL80" s="149"/>
      <c r="AM80" s="278">
        <f>3196.87-2397.6525-799.2175</f>
        <v>0</v>
      </c>
      <c r="AN80" s="279">
        <v>0</v>
      </c>
      <c r="AO80" s="279">
        <v>0</v>
      </c>
      <c r="AP80" s="151"/>
      <c r="AT80" s="153"/>
      <c r="AU80" s="153"/>
      <c r="AV80" s="1"/>
      <c r="AW80" s="1"/>
    </row>
    <row r="81" spans="3:49" ht="37.15" hidden="1" customHeight="1" thickBot="1" x14ac:dyDescent="0.35">
      <c r="C81" s="336" t="s">
        <v>40</v>
      </c>
      <c r="D81" s="337"/>
      <c r="E81" s="337"/>
      <c r="F81" s="337"/>
      <c r="G81" s="337"/>
      <c r="H81" s="337"/>
      <c r="I81" s="337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38"/>
      <c r="AE81" s="87"/>
      <c r="AF81" s="93"/>
      <c r="AG81" s="87"/>
      <c r="AH81" s="87"/>
      <c r="AI81" s="87"/>
      <c r="AJ81" s="87"/>
      <c r="AK81" s="87"/>
      <c r="AL81" s="87"/>
      <c r="AM81" s="234"/>
      <c r="AN81" s="280">
        <v>0</v>
      </c>
      <c r="AO81" s="276">
        <v>0</v>
      </c>
      <c r="AP81" s="302"/>
      <c r="AT81" s="153"/>
      <c r="AU81" s="153"/>
      <c r="AV81" s="1"/>
      <c r="AW81" s="1"/>
    </row>
    <row r="82" spans="3:49" s="85" customFormat="1" ht="44.45" hidden="1" customHeight="1" thickBot="1" x14ac:dyDescent="0.35">
      <c r="C82" s="339" t="s">
        <v>28</v>
      </c>
      <c r="D82" s="337"/>
      <c r="E82" s="337"/>
      <c r="F82" s="337"/>
      <c r="G82" s="337"/>
      <c r="H82" s="337"/>
      <c r="I82" s="337"/>
      <c r="J82" s="337"/>
      <c r="K82" s="337"/>
      <c r="L82" s="337"/>
      <c r="M82" s="337"/>
      <c r="N82" s="337"/>
      <c r="O82" s="337"/>
      <c r="P82" s="337"/>
      <c r="Q82" s="337"/>
      <c r="R82" s="337"/>
      <c r="S82" s="337"/>
      <c r="T82" s="337"/>
      <c r="U82" s="337"/>
      <c r="V82" s="337"/>
      <c r="W82" s="337"/>
      <c r="X82" s="337"/>
      <c r="Y82" s="337"/>
      <c r="Z82" s="337"/>
      <c r="AA82" s="337"/>
      <c r="AB82" s="337"/>
      <c r="AC82" s="337"/>
      <c r="AD82" s="338"/>
      <c r="AE82" s="99"/>
      <c r="AF82" s="100"/>
      <c r="AG82" s="99"/>
      <c r="AH82" s="99"/>
      <c r="AI82" s="99"/>
      <c r="AJ82" s="99"/>
      <c r="AK82" s="99"/>
      <c r="AL82" s="99"/>
      <c r="AM82" s="281"/>
      <c r="AN82" s="280">
        <v>0</v>
      </c>
      <c r="AO82" s="276">
        <v>0</v>
      </c>
      <c r="AP82" s="142"/>
      <c r="AQ82" s="143"/>
      <c r="AR82" s="143"/>
      <c r="AS82" s="157"/>
      <c r="AT82" s="157"/>
      <c r="AU82" s="157"/>
      <c r="AV82" s="169"/>
      <c r="AW82" s="169"/>
    </row>
    <row r="83" spans="3:49" s="85" customFormat="1" ht="40.9" hidden="1" customHeight="1" thickBot="1" x14ac:dyDescent="0.35">
      <c r="C83" s="370" t="s">
        <v>30</v>
      </c>
      <c r="D83" s="343"/>
      <c r="E83" s="343"/>
      <c r="F83" s="343"/>
      <c r="G83" s="343"/>
      <c r="H83" s="343"/>
      <c r="I83" s="343"/>
      <c r="J83" s="343"/>
      <c r="K83" s="343"/>
      <c r="L83" s="343"/>
      <c r="M83" s="343"/>
      <c r="N83" s="343"/>
      <c r="O83" s="343"/>
      <c r="P83" s="343"/>
      <c r="Q83" s="343"/>
      <c r="R83" s="343"/>
      <c r="S83" s="343"/>
      <c r="T83" s="343"/>
      <c r="U83" s="343"/>
      <c r="V83" s="343"/>
      <c r="W83" s="343"/>
      <c r="X83" s="343"/>
      <c r="Y83" s="343"/>
      <c r="Z83" s="343"/>
      <c r="AA83" s="343"/>
      <c r="AB83" s="343"/>
      <c r="AC83" s="343"/>
      <c r="AD83" s="343"/>
      <c r="AE83" s="101"/>
      <c r="AF83" s="102"/>
      <c r="AG83" s="101"/>
      <c r="AH83" s="101"/>
      <c r="AI83" s="101"/>
      <c r="AJ83" s="101"/>
      <c r="AK83" s="101"/>
      <c r="AL83" s="101"/>
      <c r="AM83" s="248"/>
      <c r="AN83" s="276">
        <v>0</v>
      </c>
      <c r="AO83" s="276">
        <v>0</v>
      </c>
      <c r="AP83" s="142"/>
      <c r="AQ83" s="143"/>
      <c r="AR83" s="143"/>
      <c r="AS83" s="157"/>
      <c r="AT83" s="157"/>
      <c r="AU83" s="157"/>
      <c r="AV83" s="169"/>
      <c r="AW83" s="169"/>
    </row>
    <row r="84" spans="3:49" s="85" customFormat="1" ht="50.45" hidden="1" customHeight="1" thickBot="1" x14ac:dyDescent="0.35">
      <c r="C84" s="327" t="s">
        <v>29</v>
      </c>
      <c r="D84" s="322"/>
      <c r="E84" s="322"/>
      <c r="F84" s="322"/>
      <c r="G84" s="322"/>
      <c r="H84" s="322"/>
      <c r="I84" s="322"/>
      <c r="J84" s="322"/>
      <c r="K84" s="322"/>
      <c r="L84" s="322"/>
      <c r="M84" s="322"/>
      <c r="N84" s="322"/>
      <c r="O84" s="322"/>
      <c r="P84" s="322"/>
      <c r="Q84" s="322"/>
      <c r="R84" s="322"/>
      <c r="S84" s="322"/>
      <c r="T84" s="322"/>
      <c r="U84" s="322"/>
      <c r="V84" s="322"/>
      <c r="W84" s="322"/>
      <c r="X84" s="322"/>
      <c r="Y84" s="322"/>
      <c r="Z84" s="322"/>
      <c r="AA84" s="322"/>
      <c r="AB84" s="322"/>
      <c r="AC84" s="322"/>
      <c r="AD84" s="322"/>
      <c r="AE84" s="89"/>
      <c r="AF84" s="94"/>
      <c r="AG84" s="89"/>
      <c r="AH84" s="89"/>
      <c r="AI84" s="89"/>
      <c r="AJ84" s="89"/>
      <c r="AK84" s="89"/>
      <c r="AL84" s="89"/>
      <c r="AM84" s="235"/>
      <c r="AN84" s="276">
        <v>0</v>
      </c>
      <c r="AO84" s="276">
        <v>0</v>
      </c>
      <c r="AP84" s="152"/>
      <c r="AQ84" s="143"/>
      <c r="AR84" s="143"/>
      <c r="AS84" s="157"/>
      <c r="AT84" s="157"/>
      <c r="AU84" s="157"/>
      <c r="AV84" s="169"/>
      <c r="AW84" s="169"/>
    </row>
    <row r="85" spans="3:49" s="85" customFormat="1" ht="40.9" hidden="1" customHeight="1" thickBot="1" x14ac:dyDescent="0.35">
      <c r="C85" s="327" t="s">
        <v>20</v>
      </c>
      <c r="D85" s="322"/>
      <c r="E85" s="322"/>
      <c r="F85" s="322"/>
      <c r="G85" s="322"/>
      <c r="H85" s="322"/>
      <c r="I85" s="322"/>
      <c r="J85" s="322"/>
      <c r="K85" s="322"/>
      <c r="L85" s="322"/>
      <c r="M85" s="322"/>
      <c r="N85" s="322"/>
      <c r="O85" s="322"/>
      <c r="P85" s="322"/>
      <c r="Q85" s="322"/>
      <c r="R85" s="322"/>
      <c r="S85" s="322"/>
      <c r="T85" s="322"/>
      <c r="U85" s="322"/>
      <c r="V85" s="322"/>
      <c r="W85" s="322"/>
      <c r="X85" s="322"/>
      <c r="Y85" s="322"/>
      <c r="Z85" s="322"/>
      <c r="AA85" s="322"/>
      <c r="AB85" s="322"/>
      <c r="AC85" s="322"/>
      <c r="AD85" s="322"/>
      <c r="AE85" s="89"/>
      <c r="AF85" s="94"/>
      <c r="AG85" s="89"/>
      <c r="AH85" s="89"/>
      <c r="AI85" s="89"/>
      <c r="AJ85" s="89"/>
      <c r="AK85" s="89"/>
      <c r="AL85" s="89"/>
      <c r="AM85" s="235"/>
      <c r="AN85" s="276">
        <v>0</v>
      </c>
      <c r="AO85" s="276">
        <v>0</v>
      </c>
      <c r="AP85" s="142"/>
      <c r="AQ85" s="143"/>
      <c r="AR85" s="143"/>
      <c r="AS85" s="157"/>
      <c r="AT85" s="157"/>
      <c r="AU85" s="157"/>
      <c r="AV85" s="169"/>
      <c r="AW85" s="169"/>
    </row>
    <row r="86" spans="3:49" s="85" customFormat="1" ht="31.5" customHeight="1" thickBot="1" x14ac:dyDescent="0.35">
      <c r="C86" s="311" t="s">
        <v>75</v>
      </c>
      <c r="D86" s="312"/>
      <c r="E86" s="312"/>
      <c r="F86" s="312"/>
      <c r="G86" s="312"/>
      <c r="H86" s="312"/>
      <c r="I86" s="312"/>
      <c r="J86" s="312"/>
      <c r="K86" s="312"/>
      <c r="L86" s="312"/>
      <c r="M86" s="312"/>
      <c r="N86" s="312"/>
      <c r="O86" s="312"/>
      <c r="P86" s="312"/>
      <c r="Q86" s="312"/>
      <c r="R86" s="312"/>
      <c r="S86" s="312"/>
      <c r="T86" s="312"/>
      <c r="U86" s="312"/>
      <c r="V86" s="312"/>
      <c r="W86" s="312"/>
      <c r="X86" s="312"/>
      <c r="Y86" s="312"/>
      <c r="Z86" s="312"/>
      <c r="AA86" s="312"/>
      <c r="AB86" s="312"/>
      <c r="AC86" s="312"/>
      <c r="AD86" s="312"/>
      <c r="AE86" s="89"/>
      <c r="AF86" s="94"/>
      <c r="AG86" s="89"/>
      <c r="AH86" s="89"/>
      <c r="AI86" s="89"/>
      <c r="AJ86" s="89"/>
      <c r="AK86" s="89"/>
      <c r="AL86" s="89"/>
      <c r="AM86" s="235">
        <f>45819.9+85487.36</f>
        <v>131307.26</v>
      </c>
      <c r="AN86" s="235">
        <v>85487.37</v>
      </c>
      <c r="AO86" s="276">
        <v>0</v>
      </c>
      <c r="AP86" s="283"/>
      <c r="AQ86" s="291"/>
      <c r="AR86" s="143"/>
      <c r="AS86" s="157"/>
      <c r="AT86" s="157"/>
      <c r="AU86" s="157"/>
      <c r="AV86" s="169"/>
      <c r="AW86" s="169"/>
    </row>
    <row r="87" spans="3:49" s="85" customFormat="1" ht="43.15" hidden="1" customHeight="1" thickBot="1" x14ac:dyDescent="0.35">
      <c r="C87" s="327" t="s">
        <v>31</v>
      </c>
      <c r="D87" s="322"/>
      <c r="E87" s="322"/>
      <c r="F87" s="322"/>
      <c r="G87" s="322"/>
      <c r="H87" s="322"/>
      <c r="I87" s="322"/>
      <c r="J87" s="322"/>
      <c r="K87" s="322"/>
      <c r="L87" s="322"/>
      <c r="M87" s="322"/>
      <c r="N87" s="322"/>
      <c r="O87" s="322"/>
      <c r="P87" s="322"/>
      <c r="Q87" s="322"/>
      <c r="R87" s="322"/>
      <c r="S87" s="322"/>
      <c r="T87" s="322"/>
      <c r="U87" s="322"/>
      <c r="V87" s="322"/>
      <c r="W87" s="322"/>
      <c r="X87" s="322"/>
      <c r="Y87" s="322"/>
      <c r="Z87" s="322"/>
      <c r="AA87" s="322"/>
      <c r="AB87" s="322"/>
      <c r="AC87" s="322"/>
      <c r="AD87" s="322"/>
      <c r="AE87" s="89"/>
      <c r="AF87" s="94"/>
      <c r="AG87" s="89"/>
      <c r="AH87" s="89"/>
      <c r="AI87" s="89"/>
      <c r="AJ87" s="89"/>
      <c r="AK87" s="89"/>
      <c r="AL87" s="89"/>
      <c r="AM87" s="234">
        <v>0</v>
      </c>
      <c r="AN87" s="235">
        <v>0</v>
      </c>
      <c r="AO87" s="235">
        <v>0</v>
      </c>
      <c r="AP87" s="142"/>
      <c r="AQ87" s="143"/>
      <c r="AR87" s="143"/>
      <c r="AS87" s="157"/>
      <c r="AT87" s="157"/>
      <c r="AU87" s="157"/>
      <c r="AV87" s="169"/>
      <c r="AW87" s="169"/>
    </row>
    <row r="88" spans="3:49" s="85" customFormat="1" ht="35.25" customHeight="1" thickBot="1" x14ac:dyDescent="0.35">
      <c r="C88" s="363" t="s">
        <v>87</v>
      </c>
      <c r="D88" s="312"/>
      <c r="E88" s="312"/>
      <c r="F88" s="312"/>
      <c r="G88" s="312"/>
      <c r="H88" s="312"/>
      <c r="I88" s="312"/>
      <c r="J88" s="312"/>
      <c r="K88" s="312"/>
      <c r="L88" s="312"/>
      <c r="M88" s="312"/>
      <c r="N88" s="312"/>
      <c r="O88" s="312"/>
      <c r="P88" s="312"/>
      <c r="Q88" s="312"/>
      <c r="R88" s="312"/>
      <c r="S88" s="312"/>
      <c r="T88" s="312"/>
      <c r="U88" s="312"/>
      <c r="V88" s="312"/>
      <c r="W88" s="312"/>
      <c r="X88" s="312"/>
      <c r="Y88" s="312"/>
      <c r="Z88" s="312"/>
      <c r="AA88" s="312"/>
      <c r="AB88" s="312"/>
      <c r="AC88" s="312"/>
      <c r="AD88" s="312"/>
      <c r="AE88" s="89"/>
      <c r="AF88" s="94"/>
      <c r="AG88" s="89"/>
      <c r="AH88" s="89"/>
      <c r="AI88" s="89"/>
      <c r="AJ88" s="89"/>
      <c r="AK88" s="89"/>
      <c r="AL88" s="89"/>
      <c r="AM88" s="234">
        <v>0</v>
      </c>
      <c r="AN88" s="235">
        <v>0</v>
      </c>
      <c r="AO88" s="235">
        <f>44788.69+98667.43-2677.03</f>
        <v>140779.09</v>
      </c>
      <c r="AP88" s="142"/>
      <c r="AQ88" s="169"/>
      <c r="AR88" s="292"/>
      <c r="AS88" s="157"/>
      <c r="AT88" s="157"/>
      <c r="AU88" s="157"/>
      <c r="AV88" s="169"/>
      <c r="AW88" s="169"/>
    </row>
    <row r="89" spans="3:49" s="85" customFormat="1" ht="33" customHeight="1" thickBot="1" x14ac:dyDescent="0.35">
      <c r="C89" s="311" t="s">
        <v>42</v>
      </c>
      <c r="D89" s="312"/>
      <c r="E89" s="312"/>
      <c r="F89" s="312"/>
      <c r="G89" s="312"/>
      <c r="H89" s="312"/>
      <c r="I89" s="312"/>
      <c r="J89" s="312"/>
      <c r="K89" s="312"/>
      <c r="L89" s="312"/>
      <c r="M89" s="312"/>
      <c r="N89" s="312"/>
      <c r="O89" s="312"/>
      <c r="P89" s="312"/>
      <c r="Q89" s="312"/>
      <c r="R89" s="312"/>
      <c r="S89" s="312"/>
      <c r="T89" s="312"/>
      <c r="U89" s="312"/>
      <c r="V89" s="312"/>
      <c r="W89" s="312"/>
      <c r="X89" s="312"/>
      <c r="Y89" s="312"/>
      <c r="Z89" s="312"/>
      <c r="AA89" s="312"/>
      <c r="AB89" s="312"/>
      <c r="AC89" s="312"/>
      <c r="AD89" s="312"/>
      <c r="AE89" s="89"/>
      <c r="AF89" s="94"/>
      <c r="AG89" s="89"/>
      <c r="AH89" s="89"/>
      <c r="AI89" s="89"/>
      <c r="AJ89" s="89"/>
      <c r="AK89" s="89"/>
      <c r="AL89" s="89"/>
      <c r="AM89" s="235">
        <f>1343457.97</f>
        <v>1343457.97</v>
      </c>
      <c r="AN89" s="235">
        <f>511255.93+305454.46</f>
        <v>816710.39</v>
      </c>
      <c r="AO89" s="276">
        <v>0</v>
      </c>
      <c r="AP89" s="142"/>
      <c r="AQ89" s="283"/>
      <c r="AR89" s="143"/>
      <c r="AS89" s="157"/>
      <c r="AT89" s="157"/>
      <c r="AU89" s="157"/>
      <c r="AV89" s="169"/>
      <c r="AW89" s="169"/>
    </row>
    <row r="90" spans="3:49" s="85" customFormat="1" ht="33.75" customHeight="1" thickBot="1" x14ac:dyDescent="0.35">
      <c r="C90" s="311" t="s">
        <v>84</v>
      </c>
      <c r="D90" s="312"/>
      <c r="E90" s="312"/>
      <c r="F90" s="312"/>
      <c r="G90" s="312"/>
      <c r="H90" s="312"/>
      <c r="I90" s="312"/>
      <c r="J90" s="312"/>
      <c r="K90" s="312"/>
      <c r="L90" s="312"/>
      <c r="M90" s="312"/>
      <c r="N90" s="312"/>
      <c r="O90" s="312"/>
      <c r="P90" s="312"/>
      <c r="Q90" s="312"/>
      <c r="R90" s="312"/>
      <c r="S90" s="312"/>
      <c r="T90" s="312"/>
      <c r="U90" s="312"/>
      <c r="V90" s="312"/>
      <c r="W90" s="312"/>
      <c r="X90" s="312"/>
      <c r="Y90" s="312"/>
      <c r="Z90" s="312"/>
      <c r="AA90" s="312"/>
      <c r="AB90" s="312"/>
      <c r="AC90" s="312"/>
      <c r="AD90" s="312"/>
      <c r="AE90" s="99"/>
      <c r="AF90" s="100"/>
      <c r="AG90" s="99"/>
      <c r="AH90" s="99"/>
      <c r="AI90" s="99"/>
      <c r="AJ90" s="99"/>
      <c r="AK90" s="99"/>
      <c r="AL90" s="99"/>
      <c r="AM90" s="235">
        <v>8293.32</v>
      </c>
      <c r="AN90" s="235">
        <f>229695.05+9269.4+10747.92</f>
        <v>249712.37</v>
      </c>
      <c r="AO90" s="235">
        <f>133940.76+21628.58+25078.48</f>
        <v>180647.82000000004</v>
      </c>
      <c r="AP90" s="169"/>
      <c r="AQ90" s="283"/>
      <c r="AR90" s="284"/>
      <c r="AS90" s="157"/>
      <c r="AT90" s="157"/>
      <c r="AU90" s="157"/>
      <c r="AV90" s="169"/>
      <c r="AW90" s="169"/>
    </row>
    <row r="91" spans="3:49" s="85" customFormat="1" ht="33.75" customHeight="1" thickBot="1" x14ac:dyDescent="0.35">
      <c r="C91" s="311" t="s">
        <v>89</v>
      </c>
      <c r="D91" s="312"/>
      <c r="E91" s="312"/>
      <c r="F91" s="312"/>
      <c r="G91" s="312"/>
      <c r="H91" s="312"/>
      <c r="I91" s="312"/>
      <c r="J91" s="312"/>
      <c r="K91" s="312"/>
      <c r="L91" s="312"/>
      <c r="M91" s="312"/>
      <c r="N91" s="312"/>
      <c r="O91" s="312"/>
      <c r="P91" s="312"/>
      <c r="Q91" s="312"/>
      <c r="R91" s="312"/>
      <c r="S91" s="312"/>
      <c r="T91" s="312"/>
      <c r="U91" s="312"/>
      <c r="V91" s="312"/>
      <c r="W91" s="312"/>
      <c r="X91" s="312"/>
      <c r="Y91" s="312"/>
      <c r="Z91" s="312"/>
      <c r="AA91" s="312"/>
      <c r="AB91" s="312"/>
      <c r="AC91" s="312"/>
      <c r="AD91" s="312"/>
      <c r="AE91" s="99"/>
      <c r="AF91" s="100"/>
      <c r="AG91" s="99"/>
      <c r="AH91" s="99"/>
      <c r="AI91" s="99"/>
      <c r="AJ91" s="99"/>
      <c r="AK91" s="99"/>
      <c r="AL91" s="99"/>
      <c r="AM91" s="235">
        <v>84285.62</v>
      </c>
      <c r="AN91" s="235">
        <v>0</v>
      </c>
      <c r="AO91" s="276">
        <v>0</v>
      </c>
      <c r="AP91" s="169"/>
      <c r="AQ91" s="283"/>
      <c r="AR91" s="284"/>
      <c r="AS91" s="157"/>
      <c r="AT91" s="157"/>
      <c r="AU91" s="157"/>
      <c r="AV91" s="169"/>
      <c r="AW91" s="169"/>
    </row>
    <row r="92" spans="3:49" s="85" customFormat="1" ht="40.9" customHeight="1" thickBot="1" x14ac:dyDescent="0.35">
      <c r="C92" s="311" t="s">
        <v>85</v>
      </c>
      <c r="D92" s="312"/>
      <c r="E92" s="312"/>
      <c r="F92" s="312"/>
      <c r="G92" s="312"/>
      <c r="H92" s="312"/>
      <c r="I92" s="312"/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312"/>
      <c r="Y92" s="312"/>
      <c r="Z92" s="312"/>
      <c r="AA92" s="312"/>
      <c r="AB92" s="312"/>
      <c r="AC92" s="312"/>
      <c r="AD92" s="312"/>
      <c r="AE92" s="99"/>
      <c r="AF92" s="100"/>
      <c r="AG92" s="99"/>
      <c r="AH92" s="99"/>
      <c r="AI92" s="99"/>
      <c r="AJ92" s="99"/>
      <c r="AK92" s="99"/>
      <c r="AL92" s="99"/>
      <c r="AM92" s="235">
        <f>12272.35+6177.35</f>
        <v>18449.7</v>
      </c>
      <c r="AN92" s="235">
        <f>233174.59+117369.68+46164.6+27.84</f>
        <v>396736.71</v>
      </c>
      <c r="AO92" s="276">
        <v>0</v>
      </c>
      <c r="AP92" s="286"/>
      <c r="AQ92" s="283"/>
      <c r="AR92" s="143"/>
      <c r="AS92" s="157"/>
      <c r="AT92" s="157"/>
      <c r="AU92" s="157"/>
      <c r="AV92" s="169"/>
      <c r="AW92" s="169"/>
    </row>
    <row r="93" spans="3:49" s="85" customFormat="1" ht="32.25" customHeight="1" thickBot="1" x14ac:dyDescent="0.35">
      <c r="C93" s="311" t="s">
        <v>86</v>
      </c>
      <c r="D93" s="312"/>
      <c r="E93" s="312"/>
      <c r="F93" s="312"/>
      <c r="G93" s="312"/>
      <c r="H93" s="312"/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312"/>
      <c r="Y93" s="312"/>
      <c r="Z93" s="312"/>
      <c r="AA93" s="312"/>
      <c r="AB93" s="312"/>
      <c r="AC93" s="312"/>
      <c r="AD93" s="312"/>
      <c r="AE93" s="99"/>
      <c r="AF93" s="100"/>
      <c r="AG93" s="99"/>
      <c r="AH93" s="99"/>
      <c r="AI93" s="99"/>
      <c r="AJ93" s="99"/>
      <c r="AK93" s="99"/>
      <c r="AL93" s="99"/>
      <c r="AM93" s="248">
        <f>323.42-68.93</f>
        <v>254.49</v>
      </c>
      <c r="AN93" s="235">
        <v>485.13</v>
      </c>
      <c r="AO93" s="276">
        <v>0</v>
      </c>
      <c r="AP93" s="283"/>
      <c r="AQ93" s="287"/>
      <c r="AR93" s="143"/>
      <c r="AS93" s="157"/>
      <c r="AT93" s="157"/>
      <c r="AU93" s="157"/>
      <c r="AV93" s="169"/>
      <c r="AW93" s="169"/>
    </row>
    <row r="94" spans="3:49" s="85" customFormat="1" ht="33" customHeight="1" thickBot="1" x14ac:dyDescent="0.35">
      <c r="C94" s="311" t="s">
        <v>88</v>
      </c>
      <c r="D94" s="312"/>
      <c r="E94" s="312"/>
      <c r="F94" s="312"/>
      <c r="G94" s="312"/>
      <c r="H94" s="312"/>
      <c r="I94" s="312"/>
      <c r="J94" s="312"/>
      <c r="K94" s="312"/>
      <c r="L94" s="312"/>
      <c r="M94" s="312"/>
      <c r="N94" s="312"/>
      <c r="O94" s="312"/>
      <c r="P94" s="312"/>
      <c r="Q94" s="312"/>
      <c r="R94" s="312"/>
      <c r="S94" s="312"/>
      <c r="T94" s="312"/>
      <c r="U94" s="312"/>
      <c r="V94" s="312"/>
      <c r="W94" s="312"/>
      <c r="X94" s="312"/>
      <c r="Y94" s="312"/>
      <c r="Z94" s="312"/>
      <c r="AA94" s="312"/>
      <c r="AB94" s="312"/>
      <c r="AC94" s="312"/>
      <c r="AD94" s="312"/>
      <c r="AE94" s="99"/>
      <c r="AF94" s="100"/>
      <c r="AG94" s="99"/>
      <c r="AH94" s="99"/>
      <c r="AI94" s="99"/>
      <c r="AJ94" s="99"/>
      <c r="AK94" s="99"/>
      <c r="AL94" s="99"/>
      <c r="AM94" s="235">
        <v>2000</v>
      </c>
      <c r="AN94" s="235">
        <v>0</v>
      </c>
      <c r="AO94" s="276">
        <v>0</v>
      </c>
      <c r="AP94" s="286"/>
      <c r="AQ94" s="143"/>
      <c r="AR94" s="143"/>
      <c r="AS94" s="157"/>
      <c r="AT94" s="157"/>
      <c r="AU94" s="157"/>
      <c r="AV94" s="169"/>
      <c r="AW94" s="169"/>
    </row>
    <row r="95" spans="3:49" s="85" customFormat="1" ht="33" customHeight="1" thickBot="1" x14ac:dyDescent="0.35">
      <c r="C95" s="311" t="s">
        <v>93</v>
      </c>
      <c r="D95" s="312"/>
      <c r="E95" s="312"/>
      <c r="F95" s="312"/>
      <c r="G95" s="312"/>
      <c r="H95" s="312"/>
      <c r="I95" s="312"/>
      <c r="J95" s="312"/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312"/>
      <c r="Y95" s="312"/>
      <c r="Z95" s="312"/>
      <c r="AA95" s="312"/>
      <c r="AB95" s="312"/>
      <c r="AC95" s="312"/>
      <c r="AD95" s="312"/>
      <c r="AE95" s="99"/>
      <c r="AF95" s="100"/>
      <c r="AG95" s="99"/>
      <c r="AH95" s="99"/>
      <c r="AI95" s="99"/>
      <c r="AJ95" s="99"/>
      <c r="AK95" s="99"/>
      <c r="AL95" s="99"/>
      <c r="AM95" s="235">
        <v>1679</v>
      </c>
      <c r="AN95" s="235">
        <v>0</v>
      </c>
      <c r="AO95" s="276">
        <v>0</v>
      </c>
      <c r="AP95" s="283"/>
      <c r="AQ95" s="143"/>
      <c r="AR95" s="143"/>
      <c r="AS95" s="157"/>
      <c r="AT95" s="157"/>
      <c r="AU95" s="157"/>
      <c r="AV95" s="169"/>
      <c r="AW95" s="169"/>
    </row>
    <row r="96" spans="3:49" ht="52.9" customHeight="1" thickBot="1" x14ac:dyDescent="0.35">
      <c r="C96" s="345" t="s">
        <v>81</v>
      </c>
      <c r="D96" s="346"/>
      <c r="E96" s="346"/>
      <c r="F96" s="346"/>
      <c r="G96" s="346"/>
      <c r="H96" s="346"/>
      <c r="I96" s="346"/>
      <c r="J96" s="346"/>
      <c r="K96" s="346"/>
      <c r="L96" s="346"/>
      <c r="M96" s="346"/>
      <c r="N96" s="346"/>
      <c r="O96" s="346"/>
      <c r="P96" s="346"/>
      <c r="Q96" s="346"/>
      <c r="R96" s="346"/>
      <c r="S96" s="346"/>
      <c r="T96" s="346"/>
      <c r="U96" s="346"/>
      <c r="V96" s="346"/>
      <c r="W96" s="346"/>
      <c r="X96" s="346"/>
      <c r="Y96" s="346"/>
      <c r="Z96" s="346"/>
      <c r="AA96" s="346"/>
      <c r="AB96" s="346"/>
      <c r="AC96" s="346"/>
      <c r="AD96" s="347"/>
      <c r="AE96" s="245"/>
      <c r="AF96" s="246"/>
      <c r="AG96" s="245"/>
      <c r="AH96" s="245"/>
      <c r="AI96" s="245"/>
      <c r="AJ96" s="245"/>
      <c r="AK96" s="245"/>
      <c r="AL96" s="245"/>
      <c r="AM96" s="130">
        <f>AM97+AM98+AM99+AM100+AM101</f>
        <v>70516.860000000015</v>
      </c>
      <c r="AN96" s="130">
        <f t="shared" ref="AN96:AO96" si="12">AN97+AN98+AN99+AN100+AN101</f>
        <v>404.06</v>
      </c>
      <c r="AO96" s="130">
        <f t="shared" si="12"/>
        <v>0</v>
      </c>
      <c r="AP96" s="304"/>
      <c r="AQ96" s="289"/>
      <c r="AR96" s="289"/>
      <c r="AT96" s="153"/>
      <c r="AU96" s="153"/>
      <c r="AV96" s="1"/>
      <c r="AW96" s="1"/>
    </row>
    <row r="97" spans="3:49" ht="52.9" customHeight="1" thickBot="1" x14ac:dyDescent="0.35">
      <c r="C97" s="440" t="s">
        <v>46</v>
      </c>
      <c r="D97" s="441"/>
      <c r="E97" s="441"/>
      <c r="F97" s="441"/>
      <c r="G97" s="441"/>
      <c r="H97" s="441"/>
      <c r="I97" s="441"/>
      <c r="J97" s="441"/>
      <c r="K97" s="441"/>
      <c r="L97" s="441"/>
      <c r="M97" s="441"/>
      <c r="N97" s="441"/>
      <c r="O97" s="441"/>
      <c r="P97" s="441"/>
      <c r="Q97" s="441"/>
      <c r="R97" s="441"/>
      <c r="S97" s="441"/>
      <c r="T97" s="441"/>
      <c r="U97" s="441"/>
      <c r="V97" s="441"/>
      <c r="W97" s="441"/>
      <c r="X97" s="441"/>
      <c r="Y97" s="441"/>
      <c r="Z97" s="441"/>
      <c r="AA97" s="441"/>
      <c r="AB97" s="441"/>
      <c r="AC97" s="441"/>
      <c r="AD97" s="442"/>
      <c r="AE97" s="32"/>
      <c r="AF97" s="62"/>
      <c r="AG97" s="32"/>
      <c r="AH97" s="32"/>
      <c r="AI97" s="32"/>
      <c r="AJ97" s="32"/>
      <c r="AK97" s="32"/>
      <c r="AL97" s="32"/>
      <c r="AM97" s="251">
        <v>1460</v>
      </c>
      <c r="AN97" s="282">
        <v>0</v>
      </c>
      <c r="AO97" s="282">
        <v>0</v>
      </c>
      <c r="AP97" s="148"/>
      <c r="AT97" s="153"/>
      <c r="AU97" s="153"/>
      <c r="AV97" s="1"/>
      <c r="AW97" s="1"/>
    </row>
    <row r="98" spans="3:49" ht="32.25" customHeight="1" thickBot="1" x14ac:dyDescent="0.35">
      <c r="C98" s="311" t="s">
        <v>83</v>
      </c>
      <c r="D98" s="312"/>
      <c r="E98" s="312"/>
      <c r="F98" s="312"/>
      <c r="G98" s="312"/>
      <c r="H98" s="312"/>
      <c r="I98" s="312"/>
      <c r="J98" s="312"/>
      <c r="K98" s="312"/>
      <c r="L98" s="312"/>
      <c r="M98" s="312"/>
      <c r="N98" s="312"/>
      <c r="O98" s="312"/>
      <c r="P98" s="312"/>
      <c r="Q98" s="312"/>
      <c r="R98" s="312"/>
      <c r="S98" s="312"/>
      <c r="T98" s="312"/>
      <c r="U98" s="312"/>
      <c r="V98" s="312"/>
      <c r="W98" s="312"/>
      <c r="X98" s="312"/>
      <c r="Y98" s="312"/>
      <c r="Z98" s="312"/>
      <c r="AA98" s="312"/>
      <c r="AB98" s="312"/>
      <c r="AC98" s="312"/>
      <c r="AD98" s="312"/>
      <c r="AE98" s="87"/>
      <c r="AF98" s="93"/>
      <c r="AG98" s="87"/>
      <c r="AH98" s="87"/>
      <c r="AI98" s="87"/>
      <c r="AJ98" s="87"/>
      <c r="AK98" s="87"/>
      <c r="AL98" s="87"/>
      <c r="AM98" s="275">
        <f>41051.86+11137.89+1113.79</f>
        <v>53303.54</v>
      </c>
      <c r="AN98" s="275">
        <v>0</v>
      </c>
      <c r="AO98" s="277">
        <v>0</v>
      </c>
      <c r="AP98" s="302"/>
      <c r="AT98" s="153"/>
      <c r="AU98" s="153"/>
      <c r="AV98" s="1"/>
      <c r="AW98" s="1"/>
    </row>
    <row r="99" spans="3:49" ht="43.15" customHeight="1" thickBot="1" x14ac:dyDescent="0.35">
      <c r="C99" s="311" t="s">
        <v>82</v>
      </c>
      <c r="D99" s="312"/>
      <c r="E99" s="312"/>
      <c r="F99" s="312"/>
      <c r="G99" s="312"/>
      <c r="H99" s="312"/>
      <c r="I99" s="312"/>
      <c r="J99" s="312"/>
      <c r="K99" s="312"/>
      <c r="L99" s="312"/>
      <c r="M99" s="312"/>
      <c r="N99" s="312"/>
      <c r="O99" s="312"/>
      <c r="P99" s="312"/>
      <c r="Q99" s="312"/>
      <c r="R99" s="312"/>
      <c r="S99" s="312"/>
      <c r="T99" s="312"/>
      <c r="U99" s="312"/>
      <c r="V99" s="312"/>
      <c r="W99" s="312"/>
      <c r="X99" s="312"/>
      <c r="Y99" s="312"/>
      <c r="Z99" s="312"/>
      <c r="AA99" s="312"/>
      <c r="AB99" s="312"/>
      <c r="AC99" s="312"/>
      <c r="AD99" s="312"/>
      <c r="AE99" s="87"/>
      <c r="AF99" s="93"/>
      <c r="AG99" s="87"/>
      <c r="AH99" s="87"/>
      <c r="AI99" s="87"/>
      <c r="AJ99" s="87"/>
      <c r="AK99" s="87"/>
      <c r="AL99" s="87"/>
      <c r="AM99" s="275">
        <v>1212.1600000000001</v>
      </c>
      <c r="AN99" s="275">
        <v>404.06</v>
      </c>
      <c r="AO99" s="277">
        <v>0</v>
      </c>
      <c r="AP99" s="148"/>
      <c r="AQ99" s="244"/>
      <c r="AT99" s="153"/>
      <c r="AU99" s="153"/>
      <c r="AV99" s="1"/>
      <c r="AW99" s="1"/>
    </row>
    <row r="100" spans="3:49" ht="83.25" customHeight="1" thickBot="1" x14ac:dyDescent="0.35">
      <c r="C100" s="311" t="s">
        <v>90</v>
      </c>
      <c r="D100" s="312"/>
      <c r="E100" s="312"/>
      <c r="F100" s="312"/>
      <c r="G100" s="312"/>
      <c r="H100" s="312"/>
      <c r="I100" s="312"/>
      <c r="J100" s="312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312"/>
      <c r="Y100" s="312"/>
      <c r="Z100" s="312"/>
      <c r="AA100" s="312"/>
      <c r="AB100" s="312"/>
      <c r="AC100" s="312"/>
      <c r="AD100" s="312"/>
      <c r="AE100" s="87"/>
      <c r="AF100" s="93"/>
      <c r="AG100" s="87"/>
      <c r="AH100" s="87"/>
      <c r="AI100" s="87"/>
      <c r="AJ100" s="87"/>
      <c r="AK100" s="87"/>
      <c r="AL100" s="87"/>
      <c r="AM100" s="275">
        <v>104.16</v>
      </c>
      <c r="AN100" s="275">
        <v>0</v>
      </c>
      <c r="AO100" s="277">
        <v>0</v>
      </c>
      <c r="AP100" s="302"/>
      <c r="AQ100" s="244"/>
      <c r="AT100" s="153"/>
      <c r="AU100" s="153"/>
      <c r="AV100" s="1"/>
      <c r="AW100" s="1"/>
    </row>
    <row r="101" spans="3:49" ht="56.25" customHeight="1" thickBot="1" x14ac:dyDescent="0.35">
      <c r="C101" s="311" t="s">
        <v>91</v>
      </c>
      <c r="D101" s="312"/>
      <c r="E101" s="312"/>
      <c r="F101" s="312"/>
      <c r="G101" s="312"/>
      <c r="H101" s="312"/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  <c r="Z101" s="312"/>
      <c r="AA101" s="312"/>
      <c r="AB101" s="312"/>
      <c r="AC101" s="312"/>
      <c r="AD101" s="312"/>
      <c r="AE101" s="87"/>
      <c r="AF101" s="93"/>
      <c r="AG101" s="87"/>
      <c r="AH101" s="87"/>
      <c r="AI101" s="87"/>
      <c r="AJ101" s="87"/>
      <c r="AK101" s="87"/>
      <c r="AL101" s="87"/>
      <c r="AM101" s="275">
        <f>2130+8401+2048+1858</f>
        <v>14437</v>
      </c>
      <c r="AN101" s="275">
        <v>0</v>
      </c>
      <c r="AO101" s="277">
        <v>0</v>
      </c>
      <c r="AP101" s="302"/>
      <c r="AQ101" s="244"/>
      <c r="AT101" s="153"/>
      <c r="AU101" s="153"/>
      <c r="AV101" s="1"/>
      <c r="AW101" s="1"/>
    </row>
    <row r="102" spans="3:49" ht="52.9" customHeight="1" thickBot="1" x14ac:dyDescent="0.35">
      <c r="C102" s="395" t="s">
        <v>50</v>
      </c>
      <c r="D102" s="396"/>
      <c r="E102" s="396"/>
      <c r="F102" s="396"/>
      <c r="G102" s="396"/>
      <c r="H102" s="396"/>
      <c r="I102" s="396"/>
      <c r="J102" s="396"/>
      <c r="K102" s="396"/>
      <c r="L102" s="396"/>
      <c r="M102" s="396"/>
      <c r="N102" s="396"/>
      <c r="O102" s="396"/>
      <c r="P102" s="396"/>
      <c r="Q102" s="396"/>
      <c r="R102" s="396"/>
      <c r="S102" s="396"/>
      <c r="T102" s="396"/>
      <c r="U102" s="396"/>
      <c r="V102" s="396"/>
      <c r="W102" s="396"/>
      <c r="X102" s="396"/>
      <c r="Y102" s="396"/>
      <c r="Z102" s="396"/>
      <c r="AA102" s="396"/>
      <c r="AB102" s="396"/>
      <c r="AC102" s="396"/>
      <c r="AD102" s="397"/>
      <c r="AE102" s="126"/>
      <c r="AF102" s="127" t="e">
        <f t="shared" ref="AF102:AL102" si="13">AF5+AF56</f>
        <v>#REF!</v>
      </c>
      <c r="AG102" s="128" t="e">
        <f t="shared" si="13"/>
        <v>#REF!</v>
      </c>
      <c r="AH102" s="127" t="e">
        <f t="shared" si="13"/>
        <v>#REF!</v>
      </c>
      <c r="AI102" s="127" t="e">
        <f t="shared" si="13"/>
        <v>#REF!</v>
      </c>
      <c r="AJ102" s="127" t="e">
        <f t="shared" si="13"/>
        <v>#REF!</v>
      </c>
      <c r="AK102" s="127" t="e">
        <f t="shared" si="13"/>
        <v>#REF!</v>
      </c>
      <c r="AL102" s="129" t="e">
        <f t="shared" si="13"/>
        <v>#REF!</v>
      </c>
      <c r="AM102" s="130">
        <f>AM5+AM56+AM96</f>
        <v>3229955.5890000002</v>
      </c>
      <c r="AN102" s="130">
        <f>AN5+AN56+AN96</f>
        <v>2736901.5849999995</v>
      </c>
      <c r="AO102" s="130">
        <f>AO5+AO56+AO96</f>
        <v>1187598.554</v>
      </c>
      <c r="AP102" s="151"/>
      <c r="AQ102" s="289"/>
      <c r="AR102" s="289"/>
      <c r="AT102" s="153"/>
      <c r="AU102" s="153"/>
      <c r="AV102" s="1"/>
      <c r="AW102" s="1"/>
    </row>
    <row r="103" spans="3:49" ht="81.599999999999994" customHeight="1" x14ac:dyDescent="0.3">
      <c r="C103" s="324"/>
      <c r="D103" s="324"/>
      <c r="E103" s="324"/>
      <c r="F103" s="324"/>
      <c r="G103" s="324"/>
      <c r="H103" s="324"/>
      <c r="I103" s="324"/>
      <c r="J103" s="324"/>
      <c r="K103" s="324"/>
      <c r="L103" s="324"/>
      <c r="M103" s="324"/>
      <c r="N103" s="324"/>
      <c r="O103" s="324"/>
      <c r="P103" s="324"/>
      <c r="Q103" s="324"/>
      <c r="R103" s="324"/>
      <c r="S103" s="324"/>
      <c r="T103" s="324"/>
      <c r="U103" s="324"/>
      <c r="V103" s="324"/>
      <c r="W103" s="324"/>
      <c r="X103" s="324"/>
      <c r="Y103" s="324"/>
      <c r="Z103" s="324"/>
      <c r="AA103" s="324"/>
      <c r="AB103" s="324"/>
      <c r="AC103" s="324"/>
      <c r="AD103" s="324"/>
      <c r="AE103" s="1"/>
      <c r="AF103" s="18"/>
      <c r="AG103" s="1"/>
      <c r="AH103" s="1"/>
      <c r="AI103" s="1"/>
      <c r="AJ103" s="1"/>
      <c r="AK103" s="1"/>
      <c r="AL103" s="1"/>
      <c r="AM103" s="96"/>
      <c r="AP103" s="68"/>
      <c r="AQ103" s="69"/>
      <c r="AR103" s="69"/>
      <c r="AT103" s="153"/>
    </row>
    <row r="104" spans="3:49" ht="61.5" customHeight="1" x14ac:dyDescent="0.5">
      <c r="C104" s="325"/>
      <c r="D104" s="326"/>
      <c r="E104" s="326"/>
      <c r="F104" s="326"/>
      <c r="G104" s="326"/>
      <c r="H104" s="326"/>
      <c r="I104" s="326"/>
      <c r="J104" s="326"/>
      <c r="K104" s="326"/>
      <c r="L104" s="326"/>
      <c r="M104" s="326"/>
      <c r="N104" s="326"/>
      <c r="O104" s="326"/>
      <c r="P104" s="326"/>
      <c r="Q104" s="326"/>
      <c r="R104" s="326"/>
      <c r="S104" s="326"/>
      <c r="T104" s="326"/>
      <c r="U104" s="326"/>
      <c r="V104" s="326"/>
      <c r="W104" s="326"/>
      <c r="X104" s="326"/>
      <c r="Y104" s="326"/>
      <c r="Z104" s="326"/>
      <c r="AA104" s="326"/>
      <c r="AB104" s="326"/>
      <c r="AC104" s="326"/>
      <c r="AD104" s="326"/>
      <c r="AE104" s="95"/>
      <c r="AF104" s="97"/>
      <c r="AG104" s="1"/>
      <c r="AH104" s="1"/>
      <c r="AI104" s="1"/>
      <c r="AJ104" s="1"/>
      <c r="AK104" s="1"/>
      <c r="AL104" s="1"/>
      <c r="AM104" s="98"/>
      <c r="AN104" s="98"/>
      <c r="AO104" s="98"/>
      <c r="AT104" s="153"/>
    </row>
    <row r="105" spans="3:49" ht="138.75" customHeight="1" x14ac:dyDescent="0.3">
      <c r="C105" s="340" t="s">
        <v>8</v>
      </c>
      <c r="D105" s="341"/>
      <c r="E105" s="341"/>
      <c r="F105" s="341"/>
      <c r="G105" s="341"/>
      <c r="H105" s="341"/>
      <c r="I105" s="341"/>
      <c r="J105" s="341"/>
      <c r="K105" s="341"/>
      <c r="L105" s="341"/>
      <c r="M105" s="341"/>
      <c r="N105" s="341"/>
      <c r="O105" s="341"/>
      <c r="P105" s="341"/>
      <c r="Q105" s="341"/>
      <c r="R105" s="341"/>
      <c r="S105" s="341"/>
      <c r="T105" s="341"/>
      <c r="U105" s="341"/>
      <c r="V105" s="341"/>
      <c r="W105" s="341"/>
      <c r="X105" s="341"/>
      <c r="Y105" s="341"/>
      <c r="Z105" s="341"/>
      <c r="AA105" s="341"/>
      <c r="AB105" s="341"/>
      <c r="AC105" s="341"/>
      <c r="AD105" s="341"/>
      <c r="AE105" s="5"/>
      <c r="AF105" s="13"/>
      <c r="AT105" s="153"/>
    </row>
    <row r="106" spans="3:49" ht="73.5" customHeight="1" x14ac:dyDescent="0.5">
      <c r="C106" s="317"/>
      <c r="D106" s="318"/>
      <c r="E106" s="318"/>
      <c r="F106" s="318"/>
      <c r="G106" s="318"/>
      <c r="H106" s="318"/>
      <c r="I106" s="318"/>
      <c r="J106" s="318"/>
      <c r="K106" s="318"/>
      <c r="L106" s="318"/>
      <c r="M106" s="318"/>
      <c r="N106" s="318"/>
      <c r="O106" s="318"/>
      <c r="P106" s="318"/>
      <c r="Q106" s="318"/>
      <c r="R106" s="318"/>
      <c r="S106" s="318"/>
      <c r="T106" s="318"/>
      <c r="U106" s="318"/>
      <c r="V106" s="318"/>
      <c r="W106" s="318"/>
      <c r="X106" s="318"/>
      <c r="Y106" s="318"/>
      <c r="Z106" s="318"/>
      <c r="AA106" s="318"/>
      <c r="AB106" s="318"/>
      <c r="AC106" s="318"/>
      <c r="AD106" s="318"/>
      <c r="AE106" s="5"/>
      <c r="AF106" s="14"/>
    </row>
    <row r="107" spans="3:49" ht="208.5" customHeight="1" x14ac:dyDescent="0.5">
      <c r="C107" s="334"/>
      <c r="D107" s="335"/>
      <c r="E107" s="335"/>
      <c r="F107" s="335"/>
      <c r="G107" s="335"/>
      <c r="H107" s="335"/>
      <c r="I107" s="335"/>
      <c r="J107" s="335"/>
      <c r="K107" s="335"/>
      <c r="L107" s="335"/>
      <c r="M107" s="335"/>
      <c r="N107" s="335"/>
      <c r="O107" s="335"/>
      <c r="P107" s="335"/>
      <c r="Q107" s="335"/>
      <c r="R107" s="335"/>
      <c r="S107" s="335"/>
      <c r="T107" s="335"/>
      <c r="U107" s="335"/>
      <c r="V107" s="335"/>
      <c r="W107" s="335"/>
      <c r="X107" s="335"/>
      <c r="Y107" s="335"/>
      <c r="Z107" s="335"/>
      <c r="AA107" s="335"/>
      <c r="AB107" s="335"/>
      <c r="AC107" s="335"/>
      <c r="AD107" s="335"/>
      <c r="AE107" s="6"/>
      <c r="AF107" s="11"/>
    </row>
    <row r="108" spans="3:49" ht="84" customHeight="1" x14ac:dyDescent="0.5">
      <c r="C108" s="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6"/>
      <c r="AF108" s="11"/>
    </row>
    <row r="109" spans="3:49" ht="108.75" customHeight="1" x14ac:dyDescent="0.3">
      <c r="C109" s="451"/>
      <c r="D109" s="452"/>
      <c r="E109" s="452"/>
      <c r="F109" s="452"/>
      <c r="G109" s="452"/>
      <c r="H109" s="452"/>
      <c r="I109" s="452"/>
      <c r="J109" s="452"/>
      <c r="K109" s="452"/>
      <c r="L109" s="452"/>
      <c r="M109" s="452"/>
      <c r="N109" s="452"/>
      <c r="O109" s="452"/>
      <c r="P109" s="452"/>
      <c r="Q109" s="452"/>
      <c r="R109" s="452"/>
      <c r="S109" s="452"/>
      <c r="T109" s="452"/>
      <c r="U109" s="452"/>
      <c r="V109" s="452"/>
      <c r="W109" s="452"/>
      <c r="X109" s="452"/>
      <c r="Y109" s="452"/>
      <c r="Z109" s="452"/>
      <c r="AA109" s="452"/>
      <c r="AB109" s="452"/>
      <c r="AC109" s="452"/>
      <c r="AD109" s="452"/>
      <c r="AE109" s="4"/>
      <c r="AF109" s="13"/>
    </row>
    <row r="110" spans="3:49" ht="151.5" hidden="1" customHeight="1" x14ac:dyDescent="0.5">
      <c r="C110" s="317"/>
      <c r="D110" s="318"/>
      <c r="E110" s="318"/>
      <c r="F110" s="318"/>
      <c r="G110" s="318"/>
      <c r="H110" s="318"/>
      <c r="I110" s="318"/>
      <c r="J110" s="318"/>
      <c r="K110" s="318"/>
      <c r="L110" s="318"/>
      <c r="M110" s="318"/>
      <c r="N110" s="318"/>
      <c r="O110" s="318"/>
      <c r="P110" s="318"/>
      <c r="Q110" s="318"/>
      <c r="R110" s="318"/>
      <c r="S110" s="318"/>
      <c r="T110" s="318"/>
      <c r="U110" s="318"/>
      <c r="V110" s="318"/>
      <c r="W110" s="318"/>
      <c r="X110" s="318"/>
      <c r="Y110" s="318"/>
      <c r="Z110" s="318"/>
      <c r="AA110" s="318"/>
      <c r="AB110" s="318"/>
      <c r="AC110" s="318"/>
      <c r="AD110" s="318"/>
      <c r="AE110" s="4"/>
      <c r="AF110" s="12"/>
    </row>
    <row r="111" spans="3:49" ht="46.5" hidden="1" customHeight="1" x14ac:dyDescent="0.3">
      <c r="C111" s="449"/>
      <c r="D111" s="450"/>
      <c r="E111" s="450"/>
      <c r="F111" s="450"/>
      <c r="G111" s="450"/>
      <c r="H111" s="450"/>
      <c r="I111" s="450"/>
      <c r="J111" s="450"/>
      <c r="K111" s="450"/>
      <c r="L111" s="450"/>
      <c r="M111" s="450"/>
      <c r="N111" s="450"/>
      <c r="O111" s="450"/>
      <c r="P111" s="450"/>
      <c r="Q111" s="450"/>
      <c r="R111" s="450"/>
      <c r="S111" s="450"/>
      <c r="T111" s="450"/>
      <c r="U111" s="450"/>
      <c r="V111" s="450"/>
      <c r="W111" s="450"/>
      <c r="X111" s="450"/>
      <c r="Y111" s="450"/>
      <c r="Z111" s="450"/>
      <c r="AA111" s="450"/>
      <c r="AB111" s="450"/>
      <c r="AC111" s="450"/>
      <c r="AD111" s="450"/>
      <c r="AE111" s="9"/>
      <c r="AF111" s="11"/>
    </row>
    <row r="112" spans="3:49" ht="121.5" hidden="1" customHeight="1" x14ac:dyDescent="0.3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12"/>
    </row>
    <row r="113" spans="3:32" ht="119.25" hidden="1" customHeight="1" thickBot="1" x14ac:dyDescent="0.3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12"/>
    </row>
    <row r="114" spans="3:32" ht="193.5" customHeight="1" x14ac:dyDescent="0.3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12"/>
    </row>
    <row r="115" spans="3:32" ht="53.25" customHeight="1" x14ac:dyDescent="0.3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12"/>
    </row>
    <row r="116" spans="3:32" ht="126.75" customHeight="1" x14ac:dyDescent="0.55000000000000004">
      <c r="C116" s="447"/>
      <c r="D116" s="448"/>
      <c r="E116" s="448"/>
      <c r="F116" s="448"/>
      <c r="G116" s="448"/>
      <c r="H116" s="448"/>
      <c r="I116" s="448"/>
      <c r="J116" s="448"/>
      <c r="K116" s="448"/>
      <c r="L116" s="448"/>
      <c r="M116" s="448"/>
      <c r="N116" s="448"/>
      <c r="O116" s="448"/>
      <c r="P116" s="448"/>
      <c r="Q116" s="448"/>
      <c r="R116" s="448"/>
      <c r="S116" s="448"/>
      <c r="T116" s="448"/>
      <c r="U116" s="448"/>
      <c r="V116" s="448"/>
      <c r="W116" s="448"/>
      <c r="X116" s="448"/>
      <c r="Y116" s="448"/>
      <c r="Z116" s="448"/>
      <c r="AA116" s="448"/>
      <c r="AB116" s="448"/>
      <c r="AC116" s="448"/>
      <c r="AD116" s="448"/>
      <c r="AE116" s="7"/>
      <c r="AF116" s="10"/>
    </row>
    <row r="117" spans="3:32" ht="68.25" customHeight="1" x14ac:dyDescent="0.5">
      <c r="C117" s="453"/>
      <c r="D117" s="454"/>
      <c r="E117" s="454"/>
      <c r="F117" s="454"/>
      <c r="G117" s="454"/>
      <c r="H117" s="454"/>
      <c r="I117" s="454"/>
      <c r="J117" s="454"/>
      <c r="K117" s="454"/>
      <c r="L117" s="454"/>
      <c r="M117" s="454"/>
      <c r="N117" s="454"/>
      <c r="O117" s="454"/>
      <c r="P117" s="454"/>
      <c r="Q117" s="454"/>
      <c r="R117" s="454"/>
      <c r="S117" s="454"/>
      <c r="T117" s="454"/>
      <c r="U117" s="454"/>
      <c r="V117" s="454"/>
      <c r="W117" s="454"/>
      <c r="X117" s="454"/>
      <c r="Y117" s="454"/>
      <c r="Z117" s="454"/>
      <c r="AA117" s="454"/>
      <c r="AB117" s="454"/>
      <c r="AC117" s="454"/>
      <c r="AD117" s="454"/>
      <c r="AE117" s="4"/>
      <c r="AF117" s="15"/>
    </row>
    <row r="118" spans="3:32" ht="80.25" customHeight="1" x14ac:dyDescent="0.5">
      <c r="C118" s="445"/>
      <c r="D118" s="320"/>
      <c r="E118" s="320"/>
      <c r="F118" s="320"/>
      <c r="G118" s="320"/>
      <c r="H118" s="320"/>
      <c r="I118" s="320"/>
      <c r="J118" s="320"/>
      <c r="K118" s="320"/>
      <c r="L118" s="320"/>
      <c r="M118" s="320"/>
      <c r="N118" s="320"/>
      <c r="O118" s="320"/>
      <c r="P118" s="320"/>
      <c r="Q118" s="320"/>
      <c r="R118" s="320"/>
      <c r="S118" s="320"/>
      <c r="T118" s="320"/>
      <c r="U118" s="320"/>
      <c r="V118" s="320"/>
      <c r="W118" s="320"/>
      <c r="X118" s="320"/>
      <c r="Y118" s="320"/>
      <c r="Z118" s="320"/>
      <c r="AA118" s="320"/>
      <c r="AB118" s="320"/>
      <c r="AC118" s="320"/>
      <c r="AD118" s="320"/>
      <c r="AE118" s="4"/>
      <c r="AF118" s="13"/>
    </row>
    <row r="119" spans="3:32" ht="158.25" customHeight="1" x14ac:dyDescent="0.5">
      <c r="C119" s="334"/>
      <c r="D119" s="320"/>
      <c r="E119" s="320"/>
      <c r="F119" s="320"/>
      <c r="G119" s="320"/>
      <c r="H119" s="320"/>
      <c r="I119" s="320"/>
      <c r="J119" s="320"/>
      <c r="K119" s="320"/>
      <c r="L119" s="320"/>
      <c r="M119" s="320"/>
      <c r="N119" s="320"/>
      <c r="O119" s="320"/>
      <c r="P119" s="320"/>
      <c r="Q119" s="320"/>
      <c r="R119" s="320"/>
      <c r="S119" s="320"/>
      <c r="T119" s="320"/>
      <c r="U119" s="320"/>
      <c r="V119" s="320"/>
      <c r="W119" s="320"/>
      <c r="X119" s="320"/>
      <c r="Y119" s="320"/>
      <c r="Z119" s="320"/>
      <c r="AA119" s="320"/>
      <c r="AB119" s="320"/>
      <c r="AC119" s="320"/>
      <c r="AD119" s="320"/>
      <c r="AE119" s="4"/>
      <c r="AF119" s="13"/>
    </row>
    <row r="120" spans="3:32" ht="150.75" customHeight="1" x14ac:dyDescent="0.5">
      <c r="C120" s="334"/>
      <c r="D120" s="320"/>
      <c r="E120" s="320"/>
      <c r="F120" s="320"/>
      <c r="G120" s="320"/>
      <c r="H120" s="320"/>
      <c r="I120" s="320"/>
      <c r="J120" s="320"/>
      <c r="K120" s="320"/>
      <c r="L120" s="320"/>
      <c r="M120" s="320"/>
      <c r="N120" s="320"/>
      <c r="O120" s="320"/>
      <c r="P120" s="320"/>
      <c r="Q120" s="320"/>
      <c r="R120" s="320"/>
      <c r="S120" s="320"/>
      <c r="T120" s="320"/>
      <c r="U120" s="320"/>
      <c r="V120" s="320"/>
      <c r="W120" s="320"/>
      <c r="X120" s="320"/>
      <c r="Y120" s="320"/>
      <c r="Z120" s="320"/>
      <c r="AA120" s="320"/>
      <c r="AB120" s="320"/>
      <c r="AC120" s="320"/>
      <c r="AD120" s="320"/>
      <c r="AE120" s="4"/>
      <c r="AF120" s="13"/>
    </row>
    <row r="121" spans="3:32" ht="150.75" customHeight="1" x14ac:dyDescent="0.5">
      <c r="C121" s="334"/>
      <c r="D121" s="320"/>
      <c r="E121" s="320"/>
      <c r="F121" s="320"/>
      <c r="G121" s="320"/>
      <c r="H121" s="320"/>
      <c r="I121" s="320"/>
      <c r="J121" s="320"/>
      <c r="K121" s="320"/>
      <c r="L121" s="320"/>
      <c r="M121" s="320"/>
      <c r="N121" s="320"/>
      <c r="O121" s="320"/>
      <c r="P121" s="320"/>
      <c r="Q121" s="320"/>
      <c r="R121" s="320"/>
      <c r="S121" s="320"/>
      <c r="T121" s="320"/>
      <c r="U121" s="320"/>
      <c r="V121" s="320"/>
      <c r="W121" s="320"/>
      <c r="X121" s="320"/>
      <c r="Y121" s="320"/>
      <c r="Z121" s="320"/>
      <c r="AA121" s="320"/>
      <c r="AB121" s="320"/>
      <c r="AC121" s="320"/>
      <c r="AD121" s="320"/>
      <c r="AE121" s="4"/>
      <c r="AF121" s="13"/>
    </row>
    <row r="122" spans="3:32" ht="52.5" customHeight="1" x14ac:dyDescent="0.5">
      <c r="C122" s="334"/>
      <c r="D122" s="320"/>
      <c r="E122" s="320"/>
      <c r="F122" s="320"/>
      <c r="G122" s="320"/>
      <c r="H122" s="320"/>
      <c r="I122" s="320"/>
      <c r="J122" s="320"/>
      <c r="K122" s="320"/>
      <c r="L122" s="320"/>
      <c r="M122" s="320"/>
      <c r="N122" s="320"/>
      <c r="O122" s="320"/>
      <c r="P122" s="320"/>
      <c r="Q122" s="320"/>
      <c r="R122" s="320"/>
      <c r="S122" s="320"/>
      <c r="T122" s="320"/>
      <c r="U122" s="320"/>
      <c r="V122" s="320"/>
      <c r="W122" s="320"/>
      <c r="X122" s="320"/>
      <c r="Y122" s="320"/>
      <c r="Z122" s="320"/>
      <c r="AA122" s="320"/>
      <c r="AB122" s="320"/>
      <c r="AC122" s="320"/>
      <c r="AD122" s="320"/>
      <c r="AE122" s="4"/>
      <c r="AF122" s="13"/>
    </row>
    <row r="123" spans="3:32" ht="60" customHeight="1" x14ac:dyDescent="0.5">
      <c r="C123" s="334"/>
      <c r="D123" s="320"/>
      <c r="E123" s="320"/>
      <c r="F123" s="320"/>
      <c r="G123" s="320"/>
      <c r="H123" s="320"/>
      <c r="I123" s="320"/>
      <c r="J123" s="320"/>
      <c r="K123" s="320"/>
      <c r="L123" s="320"/>
      <c r="M123" s="320"/>
      <c r="N123" s="320"/>
      <c r="O123" s="320"/>
      <c r="P123" s="320"/>
      <c r="Q123" s="320"/>
      <c r="R123" s="320"/>
      <c r="S123" s="320"/>
      <c r="T123" s="320"/>
      <c r="U123" s="320"/>
      <c r="V123" s="320"/>
      <c r="W123" s="320"/>
      <c r="X123" s="320"/>
      <c r="Y123" s="320"/>
      <c r="Z123" s="320"/>
      <c r="AA123" s="320"/>
      <c r="AB123" s="320"/>
      <c r="AC123" s="320"/>
      <c r="AD123" s="320"/>
      <c r="AE123" s="4"/>
      <c r="AF123" s="13"/>
    </row>
    <row r="124" spans="3:32" ht="57.75" customHeight="1" x14ac:dyDescent="0.5">
      <c r="C124" s="453"/>
      <c r="D124" s="318"/>
      <c r="E124" s="318"/>
      <c r="F124" s="318"/>
      <c r="G124" s="318"/>
      <c r="H124" s="318"/>
      <c r="I124" s="318"/>
      <c r="J124" s="318"/>
      <c r="K124" s="318"/>
      <c r="L124" s="318"/>
      <c r="M124" s="318"/>
      <c r="N124" s="318"/>
      <c r="O124" s="318"/>
      <c r="P124" s="318"/>
      <c r="Q124" s="318"/>
      <c r="R124" s="318"/>
      <c r="S124" s="318"/>
      <c r="T124" s="318"/>
      <c r="U124" s="318"/>
      <c r="V124" s="318"/>
      <c r="W124" s="318"/>
      <c r="X124" s="318"/>
      <c r="Y124" s="318"/>
      <c r="Z124" s="318"/>
      <c r="AA124" s="318"/>
      <c r="AB124" s="318"/>
      <c r="AC124" s="318"/>
      <c r="AD124" s="318"/>
      <c r="AE124" s="4"/>
      <c r="AF124" s="13"/>
    </row>
    <row r="125" spans="3:32" ht="80.25" customHeight="1" x14ac:dyDescent="0.5">
      <c r="C125" s="319"/>
      <c r="D125" s="320"/>
      <c r="E125" s="320"/>
      <c r="F125" s="320"/>
      <c r="G125" s="320"/>
      <c r="H125" s="320"/>
      <c r="I125" s="320"/>
      <c r="J125" s="320"/>
      <c r="K125" s="320"/>
      <c r="L125" s="320"/>
      <c r="M125" s="320"/>
      <c r="N125" s="320"/>
      <c r="O125" s="320"/>
      <c r="P125" s="320"/>
      <c r="Q125" s="320"/>
      <c r="R125" s="320"/>
      <c r="S125" s="320"/>
      <c r="T125" s="320"/>
      <c r="U125" s="320"/>
      <c r="V125" s="320"/>
      <c r="W125" s="320"/>
      <c r="X125" s="320"/>
      <c r="Y125" s="320"/>
      <c r="Z125" s="320"/>
      <c r="AA125" s="320"/>
      <c r="AB125" s="320"/>
      <c r="AC125" s="320"/>
      <c r="AD125" s="320"/>
      <c r="AE125" s="4"/>
      <c r="AF125" s="16"/>
    </row>
    <row r="126" spans="3:32" ht="170.25" customHeight="1" x14ac:dyDescent="0.5">
      <c r="C126" s="319"/>
      <c r="D126" s="320"/>
      <c r="E126" s="320"/>
      <c r="F126" s="320"/>
      <c r="G126" s="320"/>
      <c r="H126" s="320"/>
      <c r="I126" s="320"/>
      <c r="J126" s="320"/>
      <c r="K126" s="320"/>
      <c r="L126" s="320"/>
      <c r="M126" s="320"/>
      <c r="N126" s="320"/>
      <c r="O126" s="320"/>
      <c r="P126" s="320"/>
      <c r="Q126" s="320"/>
      <c r="R126" s="320"/>
      <c r="S126" s="320"/>
      <c r="T126" s="320"/>
      <c r="U126" s="320"/>
      <c r="V126" s="320"/>
      <c r="W126" s="320"/>
      <c r="X126" s="320"/>
      <c r="Y126" s="320"/>
      <c r="Z126" s="320"/>
      <c r="AA126" s="320"/>
      <c r="AB126" s="320"/>
      <c r="AC126" s="320"/>
      <c r="AD126" s="320"/>
      <c r="AE126" s="4"/>
      <c r="AF126" s="16"/>
    </row>
    <row r="127" spans="3:32" ht="77.25" customHeight="1" x14ac:dyDescent="0.5">
      <c r="C127" s="334"/>
      <c r="D127" s="320"/>
      <c r="E127" s="320"/>
      <c r="F127" s="320"/>
      <c r="G127" s="320"/>
      <c r="H127" s="320"/>
      <c r="I127" s="320"/>
      <c r="J127" s="320"/>
      <c r="K127" s="320"/>
      <c r="L127" s="320"/>
      <c r="M127" s="320"/>
      <c r="N127" s="320"/>
      <c r="O127" s="320"/>
      <c r="P127" s="320"/>
      <c r="Q127" s="320"/>
      <c r="R127" s="320"/>
      <c r="S127" s="320"/>
      <c r="T127" s="320"/>
      <c r="U127" s="320"/>
      <c r="V127" s="320"/>
      <c r="W127" s="320"/>
      <c r="X127" s="320"/>
      <c r="Y127" s="320"/>
      <c r="Z127" s="320"/>
      <c r="AA127" s="320"/>
      <c r="AB127" s="320"/>
      <c r="AC127" s="320"/>
      <c r="AD127" s="320"/>
      <c r="AE127" s="4"/>
      <c r="AF127" s="13"/>
    </row>
    <row r="128" spans="3:32" ht="101.25" customHeight="1" x14ac:dyDescent="0.5">
      <c r="C128" s="334"/>
      <c r="D128" s="320"/>
      <c r="E128" s="320"/>
      <c r="F128" s="320"/>
      <c r="G128" s="320"/>
      <c r="H128" s="320"/>
      <c r="I128" s="320"/>
      <c r="J128" s="320"/>
      <c r="K128" s="320"/>
      <c r="L128" s="320"/>
      <c r="M128" s="320"/>
      <c r="N128" s="320"/>
      <c r="O128" s="320"/>
      <c r="P128" s="320"/>
      <c r="Q128" s="320"/>
      <c r="R128" s="320"/>
      <c r="S128" s="320"/>
      <c r="T128" s="320"/>
      <c r="U128" s="320"/>
      <c r="V128" s="320"/>
      <c r="W128" s="320"/>
      <c r="X128" s="320"/>
      <c r="Y128" s="320"/>
      <c r="Z128" s="320"/>
      <c r="AA128" s="320"/>
      <c r="AB128" s="320"/>
      <c r="AC128" s="320"/>
      <c r="AD128" s="320"/>
      <c r="AE128" s="4"/>
      <c r="AF128" s="13"/>
    </row>
    <row r="129" spans="3:32" ht="86.25" customHeight="1" x14ac:dyDescent="0.3">
      <c r="C129" s="457"/>
      <c r="D129" s="457"/>
      <c r="E129" s="457"/>
      <c r="F129" s="457"/>
      <c r="G129" s="457"/>
      <c r="H129" s="457"/>
      <c r="I129" s="457"/>
      <c r="J129" s="457"/>
      <c r="K129" s="457"/>
      <c r="L129" s="457"/>
      <c r="M129" s="457"/>
      <c r="N129" s="457"/>
      <c r="O129" s="457"/>
      <c r="P129" s="457"/>
      <c r="Q129" s="457"/>
      <c r="R129" s="457"/>
      <c r="S129" s="457"/>
      <c r="T129" s="457"/>
      <c r="U129" s="457"/>
      <c r="V129" s="457"/>
      <c r="W129" s="457"/>
      <c r="X129" s="457"/>
      <c r="Y129" s="457"/>
      <c r="Z129" s="457"/>
      <c r="AA129" s="457"/>
      <c r="AB129" s="457"/>
      <c r="AC129" s="457"/>
      <c r="AD129" s="457"/>
      <c r="AE129" s="4"/>
      <c r="AF129" s="13"/>
    </row>
    <row r="130" spans="3:32" ht="87.75" customHeight="1" x14ac:dyDescent="0.3">
      <c r="C130" s="455"/>
      <c r="D130" s="456"/>
      <c r="E130" s="456"/>
      <c r="F130" s="456"/>
      <c r="G130" s="456"/>
      <c r="H130" s="456"/>
      <c r="I130" s="456"/>
      <c r="J130" s="456"/>
      <c r="K130" s="456"/>
      <c r="L130" s="456"/>
      <c r="M130" s="456"/>
      <c r="N130" s="456"/>
      <c r="O130" s="456"/>
      <c r="P130" s="456"/>
      <c r="Q130" s="456"/>
      <c r="R130" s="456"/>
      <c r="S130" s="456"/>
      <c r="T130" s="456"/>
      <c r="U130" s="456"/>
      <c r="V130" s="456"/>
      <c r="W130" s="456"/>
      <c r="X130" s="456"/>
      <c r="Y130" s="456"/>
      <c r="Z130" s="456"/>
      <c r="AA130" s="456"/>
      <c r="AB130" s="456"/>
      <c r="AC130" s="456"/>
      <c r="AD130" s="456"/>
      <c r="AE130" s="4"/>
      <c r="AF130" s="13"/>
    </row>
    <row r="131" spans="3:32" ht="138.6" customHeight="1" x14ac:dyDescent="0.3">
      <c r="C131" s="455"/>
      <c r="D131" s="456"/>
      <c r="E131" s="456"/>
      <c r="F131" s="456"/>
      <c r="G131" s="456"/>
      <c r="H131" s="456"/>
      <c r="I131" s="456"/>
      <c r="J131" s="456"/>
      <c r="K131" s="456"/>
      <c r="L131" s="456"/>
      <c r="M131" s="456"/>
      <c r="N131" s="456"/>
      <c r="O131" s="456"/>
      <c r="P131" s="456"/>
      <c r="Q131" s="456"/>
      <c r="R131" s="456"/>
      <c r="S131" s="456"/>
      <c r="T131" s="456"/>
      <c r="U131" s="456"/>
      <c r="V131" s="456"/>
      <c r="W131" s="456"/>
      <c r="X131" s="456"/>
      <c r="Y131" s="456"/>
      <c r="Z131" s="456"/>
      <c r="AA131" s="456"/>
      <c r="AB131" s="456"/>
      <c r="AC131" s="456"/>
      <c r="AD131" s="456"/>
      <c r="AE131" s="4"/>
      <c r="AF131" s="13"/>
    </row>
    <row r="132" spans="3:32" ht="126.6" customHeight="1" x14ac:dyDescent="0.4">
      <c r="C132" s="455"/>
      <c r="D132" s="456"/>
      <c r="E132" s="456"/>
      <c r="F132" s="456"/>
      <c r="G132" s="456"/>
      <c r="H132" s="456"/>
      <c r="I132" s="456"/>
      <c r="J132" s="456"/>
      <c r="K132" s="456"/>
      <c r="L132" s="456"/>
      <c r="M132" s="456"/>
      <c r="N132" s="456"/>
      <c r="O132" s="456"/>
      <c r="P132" s="456"/>
      <c r="Q132" s="456"/>
      <c r="R132" s="456"/>
      <c r="S132" s="456"/>
      <c r="T132" s="456"/>
      <c r="U132" s="456"/>
      <c r="V132" s="456"/>
      <c r="W132" s="456"/>
      <c r="X132" s="456"/>
      <c r="Y132" s="456"/>
      <c r="Z132" s="456"/>
      <c r="AA132" s="456"/>
      <c r="AB132" s="456"/>
      <c r="AC132" s="456"/>
      <c r="AD132" s="456"/>
      <c r="AE132" s="3"/>
      <c r="AF132" s="13"/>
    </row>
    <row r="133" spans="3:32" ht="136.15" customHeight="1" x14ac:dyDescent="0.3">
      <c r="C133" s="455"/>
      <c r="D133" s="456"/>
      <c r="E133" s="456"/>
      <c r="F133" s="456"/>
      <c r="G133" s="456"/>
      <c r="H133" s="456"/>
      <c r="I133" s="456"/>
      <c r="J133" s="456"/>
      <c r="K133" s="456"/>
      <c r="L133" s="456"/>
      <c r="M133" s="456"/>
      <c r="N133" s="456"/>
      <c r="O133" s="456"/>
      <c r="P133" s="456"/>
      <c r="Q133" s="456"/>
      <c r="R133" s="456"/>
      <c r="S133" s="456"/>
      <c r="T133" s="456"/>
      <c r="U133" s="456"/>
      <c r="V133" s="456"/>
      <c r="W133" s="456"/>
      <c r="X133" s="456"/>
      <c r="Y133" s="456"/>
      <c r="Z133" s="456"/>
      <c r="AA133" s="456"/>
      <c r="AB133" s="456"/>
      <c r="AC133" s="456"/>
      <c r="AD133" s="456"/>
      <c r="AE133" s="4"/>
      <c r="AF133" s="17"/>
    </row>
    <row r="134" spans="3:32" ht="37.5" x14ac:dyDescent="0.3">
      <c r="C134" s="455"/>
      <c r="D134" s="456"/>
      <c r="E134" s="456"/>
      <c r="F134" s="456"/>
      <c r="G134" s="456"/>
      <c r="H134" s="456"/>
      <c r="I134" s="456"/>
      <c r="J134" s="456"/>
      <c r="K134" s="456"/>
      <c r="L134" s="456"/>
      <c r="M134" s="456"/>
      <c r="N134" s="456"/>
      <c r="O134" s="456"/>
      <c r="P134" s="456"/>
      <c r="Q134" s="456"/>
      <c r="R134" s="456"/>
      <c r="S134" s="456"/>
      <c r="T134" s="456"/>
      <c r="U134" s="456"/>
      <c r="V134" s="456"/>
      <c r="W134" s="456"/>
      <c r="X134" s="456"/>
      <c r="Y134" s="456"/>
      <c r="Z134" s="456"/>
      <c r="AA134" s="456"/>
      <c r="AB134" s="456"/>
      <c r="AC134" s="456"/>
      <c r="AD134" s="456"/>
      <c r="AE134" s="4"/>
      <c r="AF134" s="11"/>
    </row>
    <row r="135" spans="3:32" ht="37.5" x14ac:dyDescent="0.3">
      <c r="C135" s="445"/>
      <c r="D135" s="446"/>
      <c r="E135" s="446"/>
      <c r="F135" s="446"/>
      <c r="G135" s="446"/>
      <c r="H135" s="446"/>
      <c r="I135" s="446"/>
      <c r="J135" s="446"/>
      <c r="K135" s="446"/>
      <c r="L135" s="446"/>
      <c r="M135" s="446"/>
      <c r="N135" s="446"/>
      <c r="O135" s="446"/>
      <c r="P135" s="446"/>
      <c r="Q135" s="446"/>
      <c r="R135" s="446"/>
      <c r="S135" s="446"/>
      <c r="T135" s="446"/>
      <c r="U135" s="446"/>
      <c r="V135" s="446"/>
      <c r="W135" s="446"/>
      <c r="X135" s="446"/>
      <c r="Y135" s="446"/>
      <c r="Z135" s="446"/>
      <c r="AA135" s="446"/>
      <c r="AB135" s="446"/>
      <c r="AC135" s="446"/>
      <c r="AD135" s="446"/>
      <c r="AE135" s="1"/>
      <c r="AF135" s="18"/>
    </row>
    <row r="136" spans="3:32" x14ac:dyDescent="0.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8"/>
    </row>
    <row r="137" spans="3:32" x14ac:dyDescent="0.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8"/>
    </row>
    <row r="138" spans="3:32" x14ac:dyDescent="0.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8"/>
    </row>
    <row r="139" spans="3:32" x14ac:dyDescent="0.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"/>
    </row>
    <row r="140" spans="3:32" x14ac:dyDescent="0.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8"/>
    </row>
    <row r="141" spans="3:32" x14ac:dyDescent="0.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8"/>
    </row>
    <row r="150" spans="32:32" ht="60" x14ac:dyDescent="0.8">
      <c r="AF150" s="20"/>
    </row>
  </sheetData>
  <mergeCells count="133">
    <mergeCell ref="C88:AD88"/>
    <mergeCell ref="C51:AD51"/>
    <mergeCell ref="C91:AD91"/>
    <mergeCell ref="C79:AD79"/>
    <mergeCell ref="AA19:AD19"/>
    <mergeCell ref="AA17:AD17"/>
    <mergeCell ref="C100:AD100"/>
    <mergeCell ref="AP64:AQ64"/>
    <mergeCell ref="C47:AD47"/>
    <mergeCell ref="C44:AD44"/>
    <mergeCell ref="Z36:AD36"/>
    <mergeCell ref="C45:AD45"/>
    <mergeCell ref="C43:AD43"/>
    <mergeCell ref="C42:AD42"/>
    <mergeCell ref="C61:AD61"/>
    <mergeCell ref="C53:AD53"/>
    <mergeCell ref="C62:AD62"/>
    <mergeCell ref="C56:AD56"/>
    <mergeCell ref="C57:AD57"/>
    <mergeCell ref="C59:AD59"/>
    <mergeCell ref="C64:AD64"/>
    <mergeCell ref="C63:AD63"/>
    <mergeCell ref="C97:AD97"/>
    <mergeCell ref="AA20:AD20"/>
    <mergeCell ref="C93:AD93"/>
    <mergeCell ref="C135:AD135"/>
    <mergeCell ref="C122:AD122"/>
    <mergeCell ref="C116:AD116"/>
    <mergeCell ref="C111:AD111"/>
    <mergeCell ref="C109:AD109"/>
    <mergeCell ref="C124:AD124"/>
    <mergeCell ref="C123:AD123"/>
    <mergeCell ref="C110:AD110"/>
    <mergeCell ref="C121:AD121"/>
    <mergeCell ref="C118:AD118"/>
    <mergeCell ref="C120:AD120"/>
    <mergeCell ref="C117:AD117"/>
    <mergeCell ref="C119:AD119"/>
    <mergeCell ref="C132:AD132"/>
    <mergeCell ref="C133:AD133"/>
    <mergeCell ref="C130:AD130"/>
    <mergeCell ref="C134:AD134"/>
    <mergeCell ref="C131:AD131"/>
    <mergeCell ref="C127:AD127"/>
    <mergeCell ref="C129:AD129"/>
    <mergeCell ref="C125:AD125"/>
    <mergeCell ref="C128:AD128"/>
    <mergeCell ref="C102:AD102"/>
    <mergeCell ref="AA30:AD30"/>
    <mergeCell ref="C3:AD4"/>
    <mergeCell ref="C52:AD52"/>
    <mergeCell ref="C60:AD60"/>
    <mergeCell ref="C7:AD7"/>
    <mergeCell ref="C6:AD6"/>
    <mergeCell ref="C12:AD12"/>
    <mergeCell ref="C55:AD55"/>
    <mergeCell ref="C54:AD54"/>
    <mergeCell ref="C5:AD5"/>
    <mergeCell ref="Z26:AD26"/>
    <mergeCell ref="Z14:AD14"/>
    <mergeCell ref="Z32:AD32"/>
    <mergeCell ref="Z48:AD48"/>
    <mergeCell ref="Z50:AD50"/>
    <mergeCell ref="AA35:AD35"/>
    <mergeCell ref="AA33:AD33"/>
    <mergeCell ref="AA34:AD34"/>
    <mergeCell ref="Z49:AD49"/>
    <mergeCell ref="AA21:AD21"/>
    <mergeCell ref="C46:AD46"/>
    <mergeCell ref="C58:AD58"/>
    <mergeCell ref="AA27:AD27"/>
    <mergeCell ref="C2:AO2"/>
    <mergeCell ref="C31:AD31"/>
    <mergeCell ref="AA24:AD24"/>
    <mergeCell ref="AA25:AD25"/>
    <mergeCell ref="AA28:AD28"/>
    <mergeCell ref="AM3:AO3"/>
    <mergeCell ref="C10:AD10"/>
    <mergeCell ref="C8:AD8"/>
    <mergeCell ref="C9:AD9"/>
    <mergeCell ref="AA22:AD22"/>
    <mergeCell ref="C11:AD11"/>
    <mergeCell ref="AA18:AD18"/>
    <mergeCell ref="AA23:AD23"/>
    <mergeCell ref="AA29:AD29"/>
    <mergeCell ref="C96:AD96"/>
    <mergeCell ref="C101:AD101"/>
    <mergeCell ref="AA16:AD16"/>
    <mergeCell ref="AA15:AD15"/>
    <mergeCell ref="AQ7:AR7"/>
    <mergeCell ref="Z40:AD40"/>
    <mergeCell ref="Z41:AD41"/>
    <mergeCell ref="C39:AE39"/>
    <mergeCell ref="C13:AD13"/>
    <mergeCell ref="C38:AD38"/>
    <mergeCell ref="C65:AD65"/>
    <mergeCell ref="C90:AD90"/>
    <mergeCell ref="C70:AD70"/>
    <mergeCell ref="C73:AD73"/>
    <mergeCell ref="C76:AD76"/>
    <mergeCell ref="C66:AD66"/>
    <mergeCell ref="C69:AD69"/>
    <mergeCell ref="C92:AD92"/>
    <mergeCell ref="C68:AD68"/>
    <mergeCell ref="C77:AD77"/>
    <mergeCell ref="C78:AD78"/>
    <mergeCell ref="C83:AD83"/>
    <mergeCell ref="C67:AD67"/>
    <mergeCell ref="Z37:AD37"/>
    <mergeCell ref="C95:AD95"/>
    <mergeCell ref="AD1:AO1"/>
    <mergeCell ref="AP3:AR3"/>
    <mergeCell ref="C106:AD106"/>
    <mergeCell ref="C126:AD126"/>
    <mergeCell ref="C86:AD86"/>
    <mergeCell ref="C71:AD71"/>
    <mergeCell ref="C103:AD103"/>
    <mergeCell ref="C104:AD104"/>
    <mergeCell ref="C84:AD84"/>
    <mergeCell ref="C72:AD72"/>
    <mergeCell ref="C74:AD74"/>
    <mergeCell ref="C75:AD75"/>
    <mergeCell ref="C107:AD107"/>
    <mergeCell ref="C81:AD81"/>
    <mergeCell ref="C82:AD82"/>
    <mergeCell ref="C85:AD85"/>
    <mergeCell ref="C87:AD87"/>
    <mergeCell ref="C89:AD89"/>
    <mergeCell ref="C105:AD105"/>
    <mergeCell ref="C80:AD80"/>
    <mergeCell ref="C94:AD94"/>
    <mergeCell ref="C99:AD99"/>
    <mergeCell ref="C98:AD98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PashkevichYuV</cp:lastModifiedBy>
  <cp:lastPrinted>2024-10-31T14:12:00Z</cp:lastPrinted>
  <dcterms:created xsi:type="dcterms:W3CDTF">2005-09-14T12:04:44Z</dcterms:created>
  <dcterms:modified xsi:type="dcterms:W3CDTF">2024-12-23T07:59:56Z</dcterms:modified>
</cp:coreProperties>
</file>